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Turnieje - organizacja\KINDER 2022\2022,03,05-06\"/>
    </mc:Choice>
  </mc:AlternateContent>
  <bookViews>
    <workbookView xWindow="0" yWindow="0" windowWidth="11124" windowHeight="5484" activeTab="8"/>
  </bookViews>
  <sheets>
    <sheet name="Lista Zespołów" sheetId="1" r:id="rId1"/>
    <sheet name="LIGA 1A" sheetId="2" r:id="rId2"/>
    <sheet name="LIGA 2A" sheetId="17" r:id="rId3"/>
    <sheet name="LIGA 3A" sheetId="18" r:id="rId4"/>
    <sheet name="LIGA 4A" sheetId="19" r:id="rId5"/>
    <sheet name="LIGA 5A" sheetId="20" r:id="rId6"/>
    <sheet name="LIGA 1B" sheetId="21" r:id="rId7"/>
    <sheet name="LIGA 2B" sheetId="22" r:id="rId8"/>
    <sheet name="LIGA 3B" sheetId="23" r:id="rId9"/>
    <sheet name="LIGA 4B" sheetId="24" r:id="rId10"/>
    <sheet name="LIGA 5B" sheetId="25" r:id="rId11"/>
    <sheet name="Grupa K" sheetId="26" r:id="rId12"/>
    <sheet name="Grupa L" sheetId="27" r:id="rId13"/>
    <sheet name="ZGŁOSZENIA" sheetId="28" r:id="rId14"/>
    <sheet name="TABELA KOŃCOWA" sheetId="29" r:id="rId15"/>
  </sheets>
  <definedNames>
    <definedName name="_xlnm._FilterDatabase" localSheetId="11" hidden="1">'Grupa K'!$B$3:$B$4</definedName>
    <definedName name="_xlnm._FilterDatabase" localSheetId="12" hidden="1">'Grupa L'!$B$3:$B$4</definedName>
    <definedName name="_xlnm._FilterDatabase" localSheetId="1" hidden="1">'LIGA 1A'!$B$3:$B$4</definedName>
    <definedName name="_xlnm._FilterDatabase" localSheetId="6" hidden="1">'LIGA 1B'!$B$3:$B$4</definedName>
    <definedName name="_xlnm._FilterDatabase" localSheetId="2" hidden="1">'LIGA 2A'!$B$3:$B$4</definedName>
    <definedName name="_xlnm._FilterDatabase" localSheetId="7" hidden="1">'LIGA 2B'!$B$3:$B$4</definedName>
    <definedName name="_xlnm._FilterDatabase" localSheetId="3" hidden="1">'LIGA 3A'!$B$3:$B$4</definedName>
    <definedName name="_xlnm._FilterDatabase" localSheetId="8" hidden="1">'LIGA 3B'!$B$3:$B$4</definedName>
    <definedName name="_xlnm._FilterDatabase" localSheetId="4" hidden="1">'LIGA 4A'!$B$3:$B$4</definedName>
    <definedName name="_xlnm._FilterDatabase" localSheetId="9" hidden="1">'LIGA 4B'!$B$3:$B$4</definedName>
    <definedName name="_xlnm._FilterDatabase" localSheetId="5" hidden="1">'LIGA 5A'!$B$3:$B$4</definedName>
    <definedName name="_xlnm._FilterDatabase" localSheetId="10" hidden="1">'LIGA 5B'!$B$3:$B$4</definedName>
    <definedName name="_xlnm._FilterDatabase" localSheetId="0" hidden="1">'Lista Zespołów'!$B$3:$D$99</definedName>
    <definedName name="_xlnm._FilterDatabase" localSheetId="14" hidden="1">'TABELA KOŃCOWA'!$A$4:$I$9</definedName>
    <definedName name="D">'Lista Zespołów'!$A$4:$E$99</definedName>
    <definedName name="_xlnm.Criteria" localSheetId="11">'Grupa K'!$B$1:$B$1</definedName>
    <definedName name="_xlnm.Criteria" localSheetId="12">'Grupa L'!$B$1:$B$1</definedName>
    <definedName name="_xlnm.Criteria" localSheetId="1">'LIGA 1A'!$B$1:$B$1</definedName>
    <definedName name="_xlnm.Criteria" localSheetId="6">'LIGA 1B'!$B$1:$B$1</definedName>
    <definedName name="_xlnm.Criteria" localSheetId="2">'LIGA 2A'!$B$1:$B$1</definedName>
    <definedName name="_xlnm.Criteria" localSheetId="7">'LIGA 2B'!$B$1:$B$1</definedName>
    <definedName name="_xlnm.Criteria" localSheetId="3">'LIGA 3A'!$B$1:$B$1</definedName>
    <definedName name="_xlnm.Criteria" localSheetId="8">'LIGA 3B'!$B$1:$B$1</definedName>
    <definedName name="_xlnm.Criteria" localSheetId="4">'LIGA 4A'!$B$1:$B$1</definedName>
    <definedName name="_xlnm.Criteria" localSheetId="9">'LIGA 4B'!$B$1:$B$1</definedName>
    <definedName name="_xlnm.Criteria" localSheetId="5">'LIGA 5A'!$B$1:$B$1</definedName>
    <definedName name="_xlnm.Criteria" localSheetId="10">'LIGA 5B'!$B$1:$B$1</definedName>
    <definedName name="_xlnm.Print_Area" localSheetId="11">'Grupa K'!$A$1:$T$25</definedName>
    <definedName name="_xlnm.Print_Area" localSheetId="12">'Grupa L'!$A$1:$T$25</definedName>
    <definedName name="_xlnm.Print_Area" localSheetId="1">'LIGA 1A'!$A$1:$T$25</definedName>
    <definedName name="_xlnm.Print_Area" localSheetId="6">'LIGA 1B'!$A$1:$T$25</definedName>
    <definedName name="_xlnm.Print_Area" localSheetId="2">'LIGA 2A'!$A$1:$T$25</definedName>
    <definedName name="_xlnm.Print_Area" localSheetId="7">'LIGA 2B'!$A$1:$T$25</definedName>
    <definedName name="_xlnm.Print_Area" localSheetId="3">'LIGA 3A'!$A$1:$T$25</definedName>
    <definedName name="_xlnm.Print_Area" localSheetId="8">'LIGA 3B'!$A$1:$T$25</definedName>
    <definedName name="_xlnm.Print_Area" localSheetId="4">'LIGA 4A'!$A$1:$T$25</definedName>
    <definedName name="_xlnm.Print_Area" localSheetId="9">'LIGA 4B'!$A$1:$T$25</definedName>
    <definedName name="_xlnm.Print_Area" localSheetId="5">'LIGA 5A'!$A$1:$T$25</definedName>
    <definedName name="_xlnm.Print_Area" localSheetId="10">'LIGA 5B'!$A$1:$T$25</definedName>
    <definedName name="_xlnm.Print_Titles" localSheetId="11">'Grupa K'!$1:$1</definedName>
    <definedName name="_xlnm.Print_Titles" localSheetId="12">'Grupa L'!$1:$1</definedName>
    <definedName name="_xlnm.Print_Titles" localSheetId="1">'LIGA 1A'!$1:$1</definedName>
    <definedName name="_xlnm.Print_Titles" localSheetId="6">'LIGA 1B'!$1:$1</definedName>
    <definedName name="_xlnm.Print_Titles" localSheetId="2">'LIGA 2A'!$1:$1</definedName>
    <definedName name="_xlnm.Print_Titles" localSheetId="7">'LIGA 2B'!$1:$1</definedName>
    <definedName name="_xlnm.Print_Titles" localSheetId="3">'LIGA 3A'!$1:$1</definedName>
    <definedName name="_xlnm.Print_Titles" localSheetId="8">'LIGA 3B'!$1:$1</definedName>
    <definedName name="_xlnm.Print_Titles" localSheetId="4">'LIGA 4A'!$1:$1</definedName>
    <definedName name="_xlnm.Print_Titles" localSheetId="9">'LIGA 4B'!$1:$1</definedName>
    <definedName name="_xlnm.Print_Titles" localSheetId="5">'LIGA 5A'!$1:$1</definedName>
    <definedName name="_xlnm.Print_Titles" localSheetId="10">'LIGA 5B'!$1:$1</definedName>
    <definedName name="_xlnm.Extract" localSheetId="11">'Grupa K'!$B$4</definedName>
    <definedName name="_xlnm.Extract" localSheetId="12">'Grupa L'!$B$4</definedName>
    <definedName name="_xlnm.Extract" localSheetId="1">'LIGA 1A'!$B$4</definedName>
    <definedName name="_xlnm.Extract" localSheetId="6">'LIGA 1B'!$B$4</definedName>
    <definedName name="_xlnm.Extract" localSheetId="2">'LIGA 2A'!$B$4</definedName>
    <definedName name="_xlnm.Extract" localSheetId="7">'LIGA 2B'!$B$4</definedName>
    <definedName name="_xlnm.Extract" localSheetId="3">'LIGA 3A'!$B$4</definedName>
    <definedName name="_xlnm.Extract" localSheetId="8">'LIGA 3B'!$B$4</definedName>
    <definedName name="_xlnm.Extract" localSheetId="4">'LIGA 4A'!$B$4</definedName>
    <definedName name="_xlnm.Extract" localSheetId="9">'LIGA 4B'!$B$4</definedName>
    <definedName name="_xlnm.Extract" localSheetId="5">'LIGA 5A'!$B$4</definedName>
    <definedName name="_xlnm.Extract" localSheetId="10">'LIGA 5B'!$B$4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7" l="1"/>
  <c r="G11" i="27"/>
  <c r="E4" i="27"/>
  <c r="D4" i="27"/>
  <c r="P24" i="27"/>
  <c r="G10" i="27" s="1"/>
  <c r="O24" i="27"/>
  <c r="H10" i="27" s="1"/>
  <c r="N24" i="27"/>
  <c r="M24" i="27"/>
  <c r="L24" i="27"/>
  <c r="K24" i="27"/>
  <c r="J24" i="27"/>
  <c r="I24" i="27"/>
  <c r="H24" i="27"/>
  <c r="G24" i="27"/>
  <c r="F24" i="27"/>
  <c r="E24" i="27"/>
  <c r="D24" i="27"/>
  <c r="C24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L22" i="27"/>
  <c r="K22" i="27"/>
  <c r="J22" i="27"/>
  <c r="I22" i="27"/>
  <c r="H22" i="27"/>
  <c r="G22" i="27"/>
  <c r="F22" i="27"/>
  <c r="E22" i="27"/>
  <c r="D22" i="27"/>
  <c r="C22" i="27"/>
  <c r="J21" i="27"/>
  <c r="I21" i="27"/>
  <c r="H21" i="27"/>
  <c r="G21" i="27"/>
  <c r="F21" i="27"/>
  <c r="E21" i="27"/>
  <c r="D21" i="27"/>
  <c r="C21" i="27"/>
  <c r="H20" i="27"/>
  <c r="G20" i="27"/>
  <c r="F20" i="27"/>
  <c r="E20" i="27"/>
  <c r="D20" i="27"/>
  <c r="C20" i="27"/>
  <c r="F19" i="27"/>
  <c r="E19" i="27"/>
  <c r="D19" i="27"/>
  <c r="C19" i="27"/>
  <c r="D18" i="27"/>
  <c r="C18" i="27"/>
  <c r="J61" i="27"/>
  <c r="H61" i="27"/>
  <c r="J60" i="27"/>
  <c r="H60" i="27"/>
  <c r="J59" i="27"/>
  <c r="H59" i="27"/>
  <c r="J58" i="27"/>
  <c r="H58" i="27"/>
  <c r="J56" i="27"/>
  <c r="H56" i="27"/>
  <c r="J55" i="27"/>
  <c r="H55" i="27"/>
  <c r="J54" i="27"/>
  <c r="H54" i="27"/>
  <c r="J53" i="27"/>
  <c r="H53" i="27"/>
  <c r="J51" i="27"/>
  <c r="H51" i="27"/>
  <c r="J50" i="27"/>
  <c r="H50" i="27"/>
  <c r="J49" i="27"/>
  <c r="H49" i="27"/>
  <c r="J48" i="27"/>
  <c r="H48" i="27"/>
  <c r="J46" i="27"/>
  <c r="H46" i="27"/>
  <c r="J45" i="27"/>
  <c r="H45" i="27"/>
  <c r="J44" i="27"/>
  <c r="H44" i="27"/>
  <c r="J43" i="27"/>
  <c r="H43" i="27"/>
  <c r="J41" i="27"/>
  <c r="H41" i="27"/>
  <c r="J40" i="27"/>
  <c r="H40" i="27"/>
  <c r="J39" i="27"/>
  <c r="H39" i="27"/>
  <c r="J38" i="27"/>
  <c r="H38" i="27"/>
  <c r="J36" i="27"/>
  <c r="H36" i="27"/>
  <c r="J35" i="27"/>
  <c r="H35" i="27"/>
  <c r="J34" i="27"/>
  <c r="H34" i="27"/>
  <c r="J33" i="27"/>
  <c r="H33" i="27"/>
  <c r="J31" i="27"/>
  <c r="H31" i="27"/>
  <c r="J30" i="27"/>
  <c r="H30" i="27"/>
  <c r="J29" i="27"/>
  <c r="H29" i="27"/>
  <c r="J28" i="27"/>
  <c r="H28" i="27"/>
  <c r="H11" i="26"/>
  <c r="G11" i="26"/>
  <c r="E4" i="26"/>
  <c r="D4" i="26"/>
  <c r="P24" i="26"/>
  <c r="G10" i="26" s="1"/>
  <c r="O24" i="26"/>
  <c r="H10" i="26" s="1"/>
  <c r="N24" i="26"/>
  <c r="M24" i="26"/>
  <c r="L24" i="26"/>
  <c r="K24" i="26"/>
  <c r="J24" i="26"/>
  <c r="I24" i="26"/>
  <c r="H24" i="26"/>
  <c r="G24" i="26"/>
  <c r="F24" i="26"/>
  <c r="E24" i="26"/>
  <c r="D24" i="26"/>
  <c r="C24" i="26"/>
  <c r="N23" i="26"/>
  <c r="M23" i="26"/>
  <c r="H9" i="26" s="1"/>
  <c r="L23" i="26"/>
  <c r="K23" i="26"/>
  <c r="J23" i="26"/>
  <c r="I23" i="26"/>
  <c r="H23" i="26"/>
  <c r="G23" i="26"/>
  <c r="F23" i="26"/>
  <c r="E23" i="26"/>
  <c r="D23" i="26"/>
  <c r="C23" i="26"/>
  <c r="L22" i="26"/>
  <c r="K22" i="26"/>
  <c r="J22" i="26"/>
  <c r="I22" i="26"/>
  <c r="H22" i="26"/>
  <c r="G22" i="26"/>
  <c r="F22" i="26"/>
  <c r="E22" i="26"/>
  <c r="D22" i="26"/>
  <c r="C22" i="26"/>
  <c r="J21" i="26"/>
  <c r="I21" i="26"/>
  <c r="H21" i="26"/>
  <c r="G21" i="26"/>
  <c r="F21" i="26"/>
  <c r="E21" i="26"/>
  <c r="D21" i="26"/>
  <c r="C21" i="26"/>
  <c r="H20" i="26"/>
  <c r="G20" i="26"/>
  <c r="F20" i="26"/>
  <c r="E20" i="26"/>
  <c r="D20" i="26"/>
  <c r="C20" i="26"/>
  <c r="F19" i="26"/>
  <c r="E19" i="26"/>
  <c r="D19" i="26"/>
  <c r="C19" i="26"/>
  <c r="D18" i="26"/>
  <c r="C18" i="26"/>
  <c r="D5" i="26" s="1"/>
  <c r="J61" i="26"/>
  <c r="H61" i="26"/>
  <c r="J60" i="26"/>
  <c r="H60" i="26"/>
  <c r="J59" i="26"/>
  <c r="H59" i="26"/>
  <c r="J58" i="26"/>
  <c r="H58" i="26"/>
  <c r="J56" i="26"/>
  <c r="H56" i="26"/>
  <c r="J55" i="26"/>
  <c r="H55" i="26"/>
  <c r="J54" i="26"/>
  <c r="H54" i="26"/>
  <c r="J53" i="26"/>
  <c r="H53" i="26"/>
  <c r="J51" i="26"/>
  <c r="H51" i="26"/>
  <c r="J50" i="26"/>
  <c r="H50" i="26"/>
  <c r="J49" i="26"/>
  <c r="H49" i="26"/>
  <c r="J48" i="26"/>
  <c r="H48" i="26"/>
  <c r="J46" i="26"/>
  <c r="H46" i="26"/>
  <c r="J45" i="26"/>
  <c r="H45" i="26"/>
  <c r="J44" i="26"/>
  <c r="H44" i="26"/>
  <c r="J43" i="26"/>
  <c r="H43" i="26"/>
  <c r="J41" i="26"/>
  <c r="H41" i="26"/>
  <c r="J40" i="26"/>
  <c r="H40" i="26"/>
  <c r="J39" i="26"/>
  <c r="H39" i="26"/>
  <c r="J38" i="26"/>
  <c r="H38" i="26"/>
  <c r="J36" i="26"/>
  <c r="H36" i="26"/>
  <c r="J35" i="26"/>
  <c r="H35" i="26"/>
  <c r="J34" i="26"/>
  <c r="H34" i="26"/>
  <c r="J33" i="26"/>
  <c r="H33" i="26"/>
  <c r="J31" i="26"/>
  <c r="H31" i="26"/>
  <c r="J30" i="26"/>
  <c r="H30" i="26"/>
  <c r="J29" i="26"/>
  <c r="H29" i="26"/>
  <c r="J28" i="26"/>
  <c r="H28" i="26"/>
  <c r="J61" i="25"/>
  <c r="H61" i="25"/>
  <c r="J60" i="25"/>
  <c r="H60" i="25"/>
  <c r="J59" i="25"/>
  <c r="H59" i="25"/>
  <c r="J58" i="25"/>
  <c r="H58" i="25"/>
  <c r="J56" i="25"/>
  <c r="H56" i="25"/>
  <c r="J55" i="25"/>
  <c r="H55" i="25"/>
  <c r="J54" i="25"/>
  <c r="H54" i="25"/>
  <c r="J53" i="25"/>
  <c r="H53" i="25"/>
  <c r="J51" i="25"/>
  <c r="H51" i="25"/>
  <c r="J50" i="25"/>
  <c r="H50" i="25"/>
  <c r="J49" i="25"/>
  <c r="H49" i="25"/>
  <c r="J48" i="25"/>
  <c r="H48" i="25"/>
  <c r="J46" i="25"/>
  <c r="H46" i="25"/>
  <c r="J45" i="25"/>
  <c r="H45" i="25"/>
  <c r="J44" i="25"/>
  <c r="H44" i="25"/>
  <c r="J43" i="25"/>
  <c r="H43" i="25"/>
  <c r="J41" i="25"/>
  <c r="H41" i="25"/>
  <c r="J40" i="25"/>
  <c r="H40" i="25"/>
  <c r="J39" i="25"/>
  <c r="H39" i="25"/>
  <c r="J38" i="25"/>
  <c r="H38" i="25"/>
  <c r="J36" i="25"/>
  <c r="H36" i="25"/>
  <c r="J35" i="25"/>
  <c r="H35" i="25"/>
  <c r="J34" i="25"/>
  <c r="H34" i="25"/>
  <c r="J33" i="25"/>
  <c r="H33" i="25"/>
  <c r="J31" i="25"/>
  <c r="H31" i="25"/>
  <c r="J30" i="25"/>
  <c r="H30" i="25"/>
  <c r="J29" i="25"/>
  <c r="H29" i="25"/>
  <c r="J28" i="25"/>
  <c r="H28" i="25"/>
  <c r="P24" i="25"/>
  <c r="G10" i="25" s="1"/>
  <c r="O24" i="25"/>
  <c r="H10" i="25" s="1"/>
  <c r="N24" i="25"/>
  <c r="M24" i="25"/>
  <c r="L24" i="25"/>
  <c r="K24" i="25"/>
  <c r="J24" i="25"/>
  <c r="I24" i="25"/>
  <c r="H24" i="25"/>
  <c r="G24" i="25"/>
  <c r="F24" i="25"/>
  <c r="E24" i="25"/>
  <c r="D24" i="25"/>
  <c r="C24" i="25"/>
  <c r="N23" i="25"/>
  <c r="G9" i="25" s="1"/>
  <c r="M23" i="25"/>
  <c r="H9" i="25" s="1"/>
  <c r="L23" i="25"/>
  <c r="K23" i="25"/>
  <c r="J23" i="25"/>
  <c r="I23" i="25"/>
  <c r="H23" i="25"/>
  <c r="G23" i="25"/>
  <c r="F23" i="25"/>
  <c r="E23" i="25"/>
  <c r="D23" i="25"/>
  <c r="C23" i="25"/>
  <c r="L22" i="25"/>
  <c r="K22" i="25"/>
  <c r="J22" i="25"/>
  <c r="I22" i="25"/>
  <c r="H22" i="25"/>
  <c r="G22" i="25"/>
  <c r="F22" i="25"/>
  <c r="E22" i="25"/>
  <c r="D22" i="25"/>
  <c r="C22" i="25"/>
  <c r="J21" i="25"/>
  <c r="I21" i="25"/>
  <c r="H21" i="25"/>
  <c r="G21" i="25"/>
  <c r="F21" i="25"/>
  <c r="E21" i="25"/>
  <c r="D21" i="25"/>
  <c r="C21" i="25"/>
  <c r="H20" i="25"/>
  <c r="G20" i="25"/>
  <c r="F20" i="25"/>
  <c r="E20" i="25"/>
  <c r="D20" i="25"/>
  <c r="C20" i="25"/>
  <c r="F19" i="25"/>
  <c r="E19" i="25"/>
  <c r="D19" i="25"/>
  <c r="C19" i="25"/>
  <c r="D18" i="25"/>
  <c r="C18" i="25"/>
  <c r="H11" i="25"/>
  <c r="G11" i="25"/>
  <c r="E4" i="25"/>
  <c r="D4" i="25"/>
  <c r="H11" i="24"/>
  <c r="G11" i="24"/>
  <c r="E4" i="24"/>
  <c r="D4" i="24"/>
  <c r="P24" i="24"/>
  <c r="G10" i="24" s="1"/>
  <c r="O24" i="24"/>
  <c r="H10" i="24" s="1"/>
  <c r="N24" i="24"/>
  <c r="M24" i="24"/>
  <c r="L24" i="24"/>
  <c r="K24" i="24"/>
  <c r="J24" i="24"/>
  <c r="I24" i="24"/>
  <c r="H24" i="24"/>
  <c r="G24" i="24"/>
  <c r="F24" i="24"/>
  <c r="E24" i="24"/>
  <c r="D24" i="24"/>
  <c r="C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L22" i="24"/>
  <c r="K22" i="24"/>
  <c r="J22" i="24"/>
  <c r="I22" i="24"/>
  <c r="H22" i="24"/>
  <c r="G22" i="24"/>
  <c r="F22" i="24"/>
  <c r="E22" i="24"/>
  <c r="D22" i="24"/>
  <c r="C22" i="24"/>
  <c r="J21" i="24"/>
  <c r="I21" i="24"/>
  <c r="H21" i="24"/>
  <c r="G21" i="24"/>
  <c r="F21" i="24"/>
  <c r="E21" i="24"/>
  <c r="D21" i="24"/>
  <c r="C21" i="24"/>
  <c r="H20" i="24"/>
  <c r="G20" i="24"/>
  <c r="F20" i="24"/>
  <c r="E20" i="24"/>
  <c r="D20" i="24"/>
  <c r="C20" i="24"/>
  <c r="F19" i="24"/>
  <c r="E19" i="24"/>
  <c r="D19" i="24"/>
  <c r="C19" i="24"/>
  <c r="D18" i="24"/>
  <c r="C18" i="24"/>
  <c r="J61" i="24"/>
  <c r="H61" i="24"/>
  <c r="J60" i="24"/>
  <c r="H60" i="24"/>
  <c r="J59" i="24"/>
  <c r="H59" i="24"/>
  <c r="J58" i="24"/>
  <c r="H58" i="24"/>
  <c r="J56" i="24"/>
  <c r="H56" i="24"/>
  <c r="J55" i="24"/>
  <c r="H55" i="24"/>
  <c r="J54" i="24"/>
  <c r="H54" i="24"/>
  <c r="J53" i="24"/>
  <c r="H53" i="24"/>
  <c r="J51" i="24"/>
  <c r="H51" i="24"/>
  <c r="J50" i="24"/>
  <c r="H50" i="24"/>
  <c r="J49" i="24"/>
  <c r="H49" i="24"/>
  <c r="J48" i="24"/>
  <c r="H48" i="24"/>
  <c r="J46" i="24"/>
  <c r="H46" i="24"/>
  <c r="J45" i="24"/>
  <c r="H45" i="24"/>
  <c r="J44" i="24"/>
  <c r="H44" i="24"/>
  <c r="J43" i="24"/>
  <c r="H43" i="24"/>
  <c r="J41" i="24"/>
  <c r="H41" i="24"/>
  <c r="J40" i="24"/>
  <c r="H40" i="24"/>
  <c r="J39" i="24"/>
  <c r="H39" i="24"/>
  <c r="J38" i="24"/>
  <c r="H38" i="24"/>
  <c r="J36" i="24"/>
  <c r="H36" i="24"/>
  <c r="J35" i="24"/>
  <c r="H35" i="24"/>
  <c r="J34" i="24"/>
  <c r="H34" i="24"/>
  <c r="J33" i="24"/>
  <c r="H33" i="24"/>
  <c r="J31" i="24"/>
  <c r="H31" i="24"/>
  <c r="J30" i="24"/>
  <c r="H30" i="24"/>
  <c r="J29" i="24"/>
  <c r="H29" i="24"/>
  <c r="J28" i="24"/>
  <c r="H28" i="24"/>
  <c r="J61" i="23"/>
  <c r="H61" i="23"/>
  <c r="J60" i="23"/>
  <c r="H60" i="23"/>
  <c r="J59" i="23"/>
  <c r="H59" i="23"/>
  <c r="J58" i="23"/>
  <c r="H58" i="23"/>
  <c r="J56" i="23"/>
  <c r="H56" i="23"/>
  <c r="J55" i="23"/>
  <c r="H55" i="23"/>
  <c r="J54" i="23"/>
  <c r="H54" i="23"/>
  <c r="J53" i="23"/>
  <c r="H53" i="23"/>
  <c r="J51" i="23"/>
  <c r="H51" i="23"/>
  <c r="J50" i="23"/>
  <c r="H50" i="23"/>
  <c r="J49" i="23"/>
  <c r="H49" i="23"/>
  <c r="J48" i="23"/>
  <c r="H48" i="23"/>
  <c r="J46" i="23"/>
  <c r="H46" i="23"/>
  <c r="J45" i="23"/>
  <c r="H45" i="23"/>
  <c r="J44" i="23"/>
  <c r="H44" i="23"/>
  <c r="J43" i="23"/>
  <c r="H43" i="23"/>
  <c r="J41" i="23"/>
  <c r="H41" i="23"/>
  <c r="J40" i="23"/>
  <c r="H40" i="23"/>
  <c r="J39" i="23"/>
  <c r="H39" i="23"/>
  <c r="J38" i="23"/>
  <c r="H38" i="23"/>
  <c r="J36" i="23"/>
  <c r="H36" i="23"/>
  <c r="J35" i="23"/>
  <c r="H35" i="23"/>
  <c r="J34" i="23"/>
  <c r="H34" i="23"/>
  <c r="J33" i="23"/>
  <c r="H33" i="23"/>
  <c r="J31" i="23"/>
  <c r="H31" i="23"/>
  <c r="J30" i="23"/>
  <c r="H30" i="23"/>
  <c r="J29" i="23"/>
  <c r="H29" i="23"/>
  <c r="J28" i="23"/>
  <c r="H28" i="23"/>
  <c r="H11" i="23"/>
  <c r="G11" i="23"/>
  <c r="E4" i="23"/>
  <c r="D4" i="23"/>
  <c r="P24" i="23"/>
  <c r="G10" i="23" s="1"/>
  <c r="O24" i="23"/>
  <c r="H10" i="23" s="1"/>
  <c r="N24" i="23"/>
  <c r="M24" i="23"/>
  <c r="L24" i="23"/>
  <c r="K24" i="23"/>
  <c r="J24" i="23"/>
  <c r="I24" i="23"/>
  <c r="H24" i="23"/>
  <c r="G24" i="23"/>
  <c r="F24" i="23"/>
  <c r="E24" i="23"/>
  <c r="D24" i="23"/>
  <c r="C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L22" i="23"/>
  <c r="K22" i="23"/>
  <c r="J22" i="23"/>
  <c r="I22" i="23"/>
  <c r="H22" i="23"/>
  <c r="G22" i="23"/>
  <c r="F22" i="23"/>
  <c r="E22" i="23"/>
  <c r="D22" i="23"/>
  <c r="C22" i="23"/>
  <c r="J21" i="23"/>
  <c r="I21" i="23"/>
  <c r="H7" i="23" s="1"/>
  <c r="H21" i="23"/>
  <c r="G21" i="23"/>
  <c r="F21" i="23"/>
  <c r="E21" i="23"/>
  <c r="D21" i="23"/>
  <c r="C21" i="23"/>
  <c r="H20" i="23"/>
  <c r="G20" i="23"/>
  <c r="F20" i="23"/>
  <c r="E20" i="23"/>
  <c r="D20" i="23"/>
  <c r="C20" i="23"/>
  <c r="F19" i="23"/>
  <c r="E19" i="23"/>
  <c r="D19" i="23"/>
  <c r="C19" i="23"/>
  <c r="D18" i="23"/>
  <c r="C18" i="23"/>
  <c r="J61" i="22"/>
  <c r="H61" i="22"/>
  <c r="J60" i="22"/>
  <c r="H60" i="22"/>
  <c r="J59" i="22"/>
  <c r="H59" i="22"/>
  <c r="J58" i="22"/>
  <c r="H58" i="22"/>
  <c r="J56" i="22"/>
  <c r="H56" i="22"/>
  <c r="J55" i="22"/>
  <c r="H55" i="22"/>
  <c r="J54" i="22"/>
  <c r="H54" i="22"/>
  <c r="J53" i="22"/>
  <c r="H53" i="22"/>
  <c r="J51" i="22"/>
  <c r="H51" i="22"/>
  <c r="J50" i="22"/>
  <c r="H50" i="22"/>
  <c r="J49" i="22"/>
  <c r="H49" i="22"/>
  <c r="J48" i="22"/>
  <c r="H48" i="22"/>
  <c r="J46" i="22"/>
  <c r="H46" i="22"/>
  <c r="J45" i="22"/>
  <c r="H45" i="22"/>
  <c r="J44" i="22"/>
  <c r="H44" i="22"/>
  <c r="J43" i="22"/>
  <c r="H43" i="22"/>
  <c r="J41" i="22"/>
  <c r="H41" i="22"/>
  <c r="J40" i="22"/>
  <c r="H40" i="22"/>
  <c r="J39" i="22"/>
  <c r="H39" i="22"/>
  <c r="J38" i="22"/>
  <c r="H38" i="22"/>
  <c r="J36" i="22"/>
  <c r="H36" i="22"/>
  <c r="J35" i="22"/>
  <c r="H35" i="22"/>
  <c r="J34" i="22"/>
  <c r="H34" i="22"/>
  <c r="J33" i="22"/>
  <c r="H33" i="22"/>
  <c r="J31" i="22"/>
  <c r="H31" i="22"/>
  <c r="J30" i="22"/>
  <c r="H30" i="22"/>
  <c r="J29" i="22"/>
  <c r="H29" i="22"/>
  <c r="J28" i="22"/>
  <c r="H28" i="22"/>
  <c r="H11" i="22"/>
  <c r="G11" i="22"/>
  <c r="E4" i="22"/>
  <c r="D4" i="22"/>
  <c r="P24" i="22"/>
  <c r="G10" i="22" s="1"/>
  <c r="O24" i="22"/>
  <c r="H10" i="22" s="1"/>
  <c r="N24" i="22"/>
  <c r="M24" i="22"/>
  <c r="L24" i="22"/>
  <c r="K24" i="22"/>
  <c r="J24" i="22"/>
  <c r="I24" i="22"/>
  <c r="H24" i="22"/>
  <c r="G24" i="22"/>
  <c r="F24" i="22"/>
  <c r="E24" i="22"/>
  <c r="D24" i="22"/>
  <c r="C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L22" i="22"/>
  <c r="K22" i="22"/>
  <c r="J22" i="22"/>
  <c r="I22" i="22"/>
  <c r="H22" i="22"/>
  <c r="G22" i="22"/>
  <c r="F22" i="22"/>
  <c r="E22" i="22"/>
  <c r="D22" i="22"/>
  <c r="C22" i="22"/>
  <c r="J21" i="22"/>
  <c r="G7" i="22" s="1"/>
  <c r="I21" i="22"/>
  <c r="H21" i="22"/>
  <c r="G21" i="22"/>
  <c r="F21" i="22"/>
  <c r="E21" i="22"/>
  <c r="D21" i="22"/>
  <c r="C21" i="22"/>
  <c r="H20" i="22"/>
  <c r="G20" i="22"/>
  <c r="F20" i="22"/>
  <c r="E20" i="22"/>
  <c r="D20" i="22"/>
  <c r="C20" i="22"/>
  <c r="F19" i="22"/>
  <c r="E19" i="22"/>
  <c r="D19" i="22"/>
  <c r="C19" i="22"/>
  <c r="D18" i="22"/>
  <c r="C18" i="22"/>
  <c r="H11" i="21"/>
  <c r="G11" i="21"/>
  <c r="E4" i="21"/>
  <c r="D4" i="21"/>
  <c r="P24" i="21"/>
  <c r="G10" i="21" s="1"/>
  <c r="O24" i="21"/>
  <c r="H10" i="21" s="1"/>
  <c r="N24" i="21"/>
  <c r="M24" i="21"/>
  <c r="L24" i="21"/>
  <c r="K24" i="21"/>
  <c r="J24" i="21"/>
  <c r="I24" i="21"/>
  <c r="H24" i="21"/>
  <c r="G24" i="21"/>
  <c r="F24" i="21"/>
  <c r="E24" i="21"/>
  <c r="D24" i="21"/>
  <c r="C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L22" i="21"/>
  <c r="K22" i="21"/>
  <c r="J22" i="21"/>
  <c r="I22" i="21"/>
  <c r="H22" i="21"/>
  <c r="G22" i="21"/>
  <c r="F22" i="21"/>
  <c r="E22" i="21"/>
  <c r="D22" i="21"/>
  <c r="C22" i="21"/>
  <c r="J21" i="21"/>
  <c r="I21" i="21"/>
  <c r="H21" i="21"/>
  <c r="G21" i="21"/>
  <c r="F21" i="21"/>
  <c r="E21" i="21"/>
  <c r="D21" i="21"/>
  <c r="C21" i="21"/>
  <c r="H20" i="21"/>
  <c r="G20" i="21"/>
  <c r="F20" i="21"/>
  <c r="E20" i="21"/>
  <c r="D20" i="21"/>
  <c r="C20" i="21"/>
  <c r="F19" i="21"/>
  <c r="E19" i="21"/>
  <c r="D19" i="21"/>
  <c r="C19" i="21"/>
  <c r="D18" i="21"/>
  <c r="C18" i="21"/>
  <c r="J61" i="21"/>
  <c r="H61" i="21"/>
  <c r="J60" i="21"/>
  <c r="H60" i="21"/>
  <c r="J59" i="21"/>
  <c r="H59" i="21"/>
  <c r="J58" i="21"/>
  <c r="H58" i="21"/>
  <c r="J56" i="21"/>
  <c r="H56" i="21"/>
  <c r="J55" i="21"/>
  <c r="H55" i="21"/>
  <c r="J54" i="21"/>
  <c r="H54" i="21"/>
  <c r="J53" i="21"/>
  <c r="H53" i="21"/>
  <c r="J51" i="21"/>
  <c r="H51" i="21"/>
  <c r="J50" i="21"/>
  <c r="H50" i="21"/>
  <c r="J49" i="21"/>
  <c r="H49" i="21"/>
  <c r="J48" i="21"/>
  <c r="H48" i="21"/>
  <c r="J46" i="21"/>
  <c r="H46" i="21"/>
  <c r="J45" i="21"/>
  <c r="H45" i="21"/>
  <c r="J44" i="21"/>
  <c r="H44" i="21"/>
  <c r="J43" i="21"/>
  <c r="H43" i="21"/>
  <c r="J41" i="21"/>
  <c r="H41" i="21"/>
  <c r="J40" i="21"/>
  <c r="H40" i="21"/>
  <c r="J39" i="21"/>
  <c r="H39" i="21"/>
  <c r="J38" i="21"/>
  <c r="H38" i="21"/>
  <c r="J36" i="21"/>
  <c r="H36" i="21"/>
  <c r="J35" i="21"/>
  <c r="H35" i="21"/>
  <c r="J34" i="21"/>
  <c r="H34" i="21"/>
  <c r="J33" i="21"/>
  <c r="H33" i="21"/>
  <c r="J31" i="21"/>
  <c r="H31" i="21"/>
  <c r="J30" i="21"/>
  <c r="H30" i="21"/>
  <c r="J29" i="21"/>
  <c r="H29" i="21"/>
  <c r="J28" i="21"/>
  <c r="H28" i="21"/>
  <c r="J61" i="20"/>
  <c r="H61" i="20"/>
  <c r="J60" i="20"/>
  <c r="H60" i="20"/>
  <c r="J59" i="20"/>
  <c r="H59" i="20"/>
  <c r="J58" i="20"/>
  <c r="H58" i="20"/>
  <c r="J56" i="20"/>
  <c r="H56" i="20"/>
  <c r="J55" i="20"/>
  <c r="H55" i="20"/>
  <c r="J54" i="20"/>
  <c r="H54" i="20"/>
  <c r="J53" i="20"/>
  <c r="H53" i="20"/>
  <c r="J51" i="20"/>
  <c r="H51" i="20"/>
  <c r="J50" i="20"/>
  <c r="H50" i="20"/>
  <c r="J49" i="20"/>
  <c r="H49" i="20"/>
  <c r="J48" i="20"/>
  <c r="H48" i="20"/>
  <c r="J46" i="20"/>
  <c r="H46" i="20"/>
  <c r="J45" i="20"/>
  <c r="H45" i="20"/>
  <c r="J44" i="20"/>
  <c r="H44" i="20"/>
  <c r="J43" i="20"/>
  <c r="H43" i="20"/>
  <c r="J41" i="20"/>
  <c r="H41" i="20"/>
  <c r="J40" i="20"/>
  <c r="H40" i="20"/>
  <c r="J39" i="20"/>
  <c r="H39" i="20"/>
  <c r="J38" i="20"/>
  <c r="H38" i="20"/>
  <c r="J36" i="20"/>
  <c r="H36" i="20"/>
  <c r="J35" i="20"/>
  <c r="H35" i="20"/>
  <c r="J34" i="20"/>
  <c r="H34" i="20"/>
  <c r="J33" i="20"/>
  <c r="H33" i="20"/>
  <c r="J31" i="20"/>
  <c r="H31" i="20"/>
  <c r="J30" i="20"/>
  <c r="H30" i="20"/>
  <c r="J29" i="20"/>
  <c r="H29" i="20"/>
  <c r="J28" i="20"/>
  <c r="H28" i="20"/>
  <c r="H11" i="20"/>
  <c r="G11" i="20"/>
  <c r="E4" i="20"/>
  <c r="D4" i="20"/>
  <c r="P24" i="20"/>
  <c r="G10" i="20" s="1"/>
  <c r="O24" i="20"/>
  <c r="H10" i="20" s="1"/>
  <c r="N24" i="20"/>
  <c r="M24" i="20"/>
  <c r="L24" i="20"/>
  <c r="K24" i="20"/>
  <c r="J24" i="20"/>
  <c r="I24" i="20"/>
  <c r="H24" i="20"/>
  <c r="G24" i="20"/>
  <c r="F24" i="20"/>
  <c r="E24" i="20"/>
  <c r="D24" i="20"/>
  <c r="C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L22" i="20"/>
  <c r="K22" i="20"/>
  <c r="J22" i="20"/>
  <c r="I22" i="20"/>
  <c r="H22" i="20"/>
  <c r="G22" i="20"/>
  <c r="F22" i="20"/>
  <c r="E22" i="20"/>
  <c r="D22" i="20"/>
  <c r="C22" i="20"/>
  <c r="J21" i="20"/>
  <c r="I21" i="20"/>
  <c r="H21" i="20"/>
  <c r="G21" i="20"/>
  <c r="F21" i="20"/>
  <c r="E21" i="20"/>
  <c r="D21" i="20"/>
  <c r="C21" i="20"/>
  <c r="H20" i="20"/>
  <c r="G20" i="20"/>
  <c r="F20" i="20"/>
  <c r="E20" i="20"/>
  <c r="D20" i="20"/>
  <c r="C20" i="20"/>
  <c r="F19" i="20"/>
  <c r="E19" i="20"/>
  <c r="D19" i="20"/>
  <c r="C19" i="20"/>
  <c r="D18" i="20"/>
  <c r="C18" i="20"/>
  <c r="J61" i="19"/>
  <c r="H61" i="19"/>
  <c r="J60" i="19"/>
  <c r="H60" i="19"/>
  <c r="J59" i="19"/>
  <c r="H59" i="19"/>
  <c r="J58" i="19"/>
  <c r="H58" i="19"/>
  <c r="J56" i="19"/>
  <c r="H56" i="19"/>
  <c r="J55" i="19"/>
  <c r="H55" i="19"/>
  <c r="J54" i="19"/>
  <c r="H54" i="19"/>
  <c r="J53" i="19"/>
  <c r="H53" i="19"/>
  <c r="J51" i="19"/>
  <c r="H51" i="19"/>
  <c r="J50" i="19"/>
  <c r="H50" i="19"/>
  <c r="J49" i="19"/>
  <c r="H49" i="19"/>
  <c r="J48" i="19"/>
  <c r="H48" i="19"/>
  <c r="J46" i="19"/>
  <c r="H46" i="19"/>
  <c r="J45" i="19"/>
  <c r="H45" i="19"/>
  <c r="J44" i="19"/>
  <c r="H44" i="19"/>
  <c r="J43" i="19"/>
  <c r="H43" i="19"/>
  <c r="J41" i="19"/>
  <c r="H41" i="19"/>
  <c r="J40" i="19"/>
  <c r="H40" i="19"/>
  <c r="J39" i="19"/>
  <c r="H39" i="19"/>
  <c r="J38" i="19"/>
  <c r="H38" i="19"/>
  <c r="J36" i="19"/>
  <c r="H36" i="19"/>
  <c r="J35" i="19"/>
  <c r="H35" i="19"/>
  <c r="J34" i="19"/>
  <c r="H34" i="19"/>
  <c r="J33" i="19"/>
  <c r="H33" i="19"/>
  <c r="J31" i="19"/>
  <c r="H31" i="19"/>
  <c r="J30" i="19"/>
  <c r="H30" i="19"/>
  <c r="J29" i="19"/>
  <c r="H29" i="19"/>
  <c r="J28" i="19"/>
  <c r="H28" i="19"/>
  <c r="H11" i="19"/>
  <c r="G11" i="19"/>
  <c r="E4" i="19"/>
  <c r="D4" i="19"/>
  <c r="P24" i="19"/>
  <c r="G10" i="19" s="1"/>
  <c r="O24" i="19"/>
  <c r="H10" i="19" s="1"/>
  <c r="N24" i="19"/>
  <c r="M24" i="19"/>
  <c r="L24" i="19"/>
  <c r="K24" i="19"/>
  <c r="J24" i="19"/>
  <c r="I24" i="19"/>
  <c r="H24" i="19"/>
  <c r="G24" i="19"/>
  <c r="F24" i="19"/>
  <c r="E24" i="19"/>
  <c r="D24" i="19"/>
  <c r="C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L22" i="19"/>
  <c r="K22" i="19"/>
  <c r="J22" i="19"/>
  <c r="I22" i="19"/>
  <c r="H22" i="19"/>
  <c r="G22" i="19"/>
  <c r="F22" i="19"/>
  <c r="E22" i="19"/>
  <c r="D22" i="19"/>
  <c r="C22" i="19"/>
  <c r="J21" i="19"/>
  <c r="I21" i="19"/>
  <c r="H21" i="19"/>
  <c r="G21" i="19"/>
  <c r="F21" i="19"/>
  <c r="E21" i="19"/>
  <c r="D21" i="19"/>
  <c r="C21" i="19"/>
  <c r="H20" i="19"/>
  <c r="G20" i="19"/>
  <c r="F20" i="19"/>
  <c r="E20" i="19"/>
  <c r="D20" i="19"/>
  <c r="C20" i="19"/>
  <c r="F19" i="19"/>
  <c r="E19" i="19"/>
  <c r="D19" i="19"/>
  <c r="C19" i="19"/>
  <c r="D18" i="19"/>
  <c r="C18" i="19"/>
  <c r="H11" i="18"/>
  <c r="G11" i="18"/>
  <c r="E4" i="18"/>
  <c r="D4" i="18"/>
  <c r="H11" i="17"/>
  <c r="G11" i="17"/>
  <c r="J61" i="18"/>
  <c r="H61" i="18"/>
  <c r="J60" i="18"/>
  <c r="H60" i="18"/>
  <c r="J59" i="18"/>
  <c r="H59" i="18"/>
  <c r="J58" i="18"/>
  <c r="H58" i="18"/>
  <c r="J56" i="18"/>
  <c r="H56" i="18"/>
  <c r="J55" i="18"/>
  <c r="H55" i="18"/>
  <c r="J54" i="18"/>
  <c r="H54" i="18"/>
  <c r="J53" i="18"/>
  <c r="H53" i="18"/>
  <c r="J51" i="18"/>
  <c r="H51" i="18"/>
  <c r="J50" i="18"/>
  <c r="H50" i="18"/>
  <c r="J49" i="18"/>
  <c r="H49" i="18"/>
  <c r="J48" i="18"/>
  <c r="H48" i="18"/>
  <c r="J46" i="18"/>
  <c r="H46" i="18"/>
  <c r="J45" i="18"/>
  <c r="H45" i="18"/>
  <c r="J44" i="18"/>
  <c r="H44" i="18"/>
  <c r="J43" i="18"/>
  <c r="H43" i="18"/>
  <c r="J41" i="18"/>
  <c r="H41" i="18"/>
  <c r="J40" i="18"/>
  <c r="H40" i="18"/>
  <c r="J39" i="18"/>
  <c r="H39" i="18"/>
  <c r="J38" i="18"/>
  <c r="H38" i="18"/>
  <c r="J36" i="18"/>
  <c r="H36" i="18"/>
  <c r="J35" i="18"/>
  <c r="H35" i="18"/>
  <c r="J34" i="18"/>
  <c r="H34" i="18"/>
  <c r="J33" i="18"/>
  <c r="H33" i="18"/>
  <c r="J31" i="18"/>
  <c r="H31" i="18"/>
  <c r="J30" i="18"/>
  <c r="H30" i="18"/>
  <c r="J29" i="18"/>
  <c r="H29" i="18"/>
  <c r="J28" i="18"/>
  <c r="H28" i="18"/>
  <c r="P24" i="18"/>
  <c r="G10" i="18" s="1"/>
  <c r="O24" i="18"/>
  <c r="H10" i="18" s="1"/>
  <c r="N24" i="18"/>
  <c r="M24" i="18"/>
  <c r="L24" i="18"/>
  <c r="K24" i="18"/>
  <c r="J24" i="18"/>
  <c r="I24" i="18"/>
  <c r="H24" i="18"/>
  <c r="G24" i="18"/>
  <c r="F24" i="18"/>
  <c r="E24" i="18"/>
  <c r="D24" i="18"/>
  <c r="C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L22" i="18"/>
  <c r="K22" i="18"/>
  <c r="J22" i="18"/>
  <c r="I22" i="18"/>
  <c r="H22" i="18"/>
  <c r="G22" i="18"/>
  <c r="F22" i="18"/>
  <c r="E22" i="18"/>
  <c r="D22" i="18"/>
  <c r="C22" i="18"/>
  <c r="J21" i="18"/>
  <c r="I21" i="18"/>
  <c r="H21" i="18"/>
  <c r="G21" i="18"/>
  <c r="F21" i="18"/>
  <c r="E21" i="18"/>
  <c r="D21" i="18"/>
  <c r="C21" i="18"/>
  <c r="H20" i="18"/>
  <c r="G20" i="18"/>
  <c r="F20" i="18"/>
  <c r="E20" i="18"/>
  <c r="D20" i="18"/>
  <c r="C20" i="18"/>
  <c r="F19" i="18"/>
  <c r="E19" i="18"/>
  <c r="D19" i="18"/>
  <c r="C19" i="18"/>
  <c r="D18" i="18"/>
  <c r="C18" i="18"/>
  <c r="E4" i="17"/>
  <c r="J61" i="17"/>
  <c r="H61" i="17"/>
  <c r="J60" i="17"/>
  <c r="H60" i="17"/>
  <c r="J59" i="17"/>
  <c r="H59" i="17"/>
  <c r="J58" i="17"/>
  <c r="H58" i="17"/>
  <c r="J56" i="17"/>
  <c r="H56" i="17"/>
  <c r="J55" i="17"/>
  <c r="H55" i="17"/>
  <c r="J54" i="17"/>
  <c r="H54" i="17"/>
  <c r="J53" i="17"/>
  <c r="H53" i="17"/>
  <c r="J51" i="17"/>
  <c r="H51" i="17"/>
  <c r="J50" i="17"/>
  <c r="H50" i="17"/>
  <c r="J49" i="17"/>
  <c r="H49" i="17"/>
  <c r="J48" i="17"/>
  <c r="H48" i="17"/>
  <c r="J46" i="17"/>
  <c r="H46" i="17"/>
  <c r="J45" i="17"/>
  <c r="H45" i="17"/>
  <c r="J44" i="17"/>
  <c r="H44" i="17"/>
  <c r="J43" i="17"/>
  <c r="H43" i="17"/>
  <c r="J41" i="17"/>
  <c r="H41" i="17"/>
  <c r="J40" i="17"/>
  <c r="H40" i="17"/>
  <c r="J39" i="17"/>
  <c r="H39" i="17"/>
  <c r="J38" i="17"/>
  <c r="H38" i="17"/>
  <c r="J36" i="17"/>
  <c r="H36" i="17"/>
  <c r="J35" i="17"/>
  <c r="H35" i="17"/>
  <c r="J34" i="17"/>
  <c r="H34" i="17"/>
  <c r="J33" i="17"/>
  <c r="H33" i="17"/>
  <c r="J31" i="17"/>
  <c r="H31" i="17"/>
  <c r="J30" i="17"/>
  <c r="H30" i="17"/>
  <c r="J29" i="17"/>
  <c r="H29" i="17"/>
  <c r="J28" i="17"/>
  <c r="H28" i="17"/>
  <c r="D4" i="17"/>
  <c r="P24" i="17"/>
  <c r="G10" i="17" s="1"/>
  <c r="O24" i="17"/>
  <c r="H10" i="17" s="1"/>
  <c r="N24" i="17"/>
  <c r="M24" i="17"/>
  <c r="L24" i="17"/>
  <c r="K24" i="17"/>
  <c r="J24" i="17"/>
  <c r="I24" i="17"/>
  <c r="H24" i="17"/>
  <c r="G24" i="17"/>
  <c r="F24" i="17"/>
  <c r="E24" i="17"/>
  <c r="D24" i="17"/>
  <c r="C24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L22" i="17"/>
  <c r="K22" i="17"/>
  <c r="J22" i="17"/>
  <c r="I22" i="17"/>
  <c r="H22" i="17"/>
  <c r="G22" i="17"/>
  <c r="F22" i="17"/>
  <c r="E22" i="17"/>
  <c r="D22" i="17"/>
  <c r="C22" i="17"/>
  <c r="J21" i="17"/>
  <c r="I21" i="17"/>
  <c r="H21" i="17"/>
  <c r="G21" i="17"/>
  <c r="F21" i="17"/>
  <c r="E21" i="17"/>
  <c r="D21" i="17"/>
  <c r="C21" i="17"/>
  <c r="H20" i="17"/>
  <c r="G20" i="17"/>
  <c r="F20" i="17"/>
  <c r="E20" i="17"/>
  <c r="D20" i="17"/>
  <c r="C20" i="17"/>
  <c r="F19" i="17"/>
  <c r="E19" i="17"/>
  <c r="D19" i="17"/>
  <c r="C19" i="17"/>
  <c r="D18" i="17"/>
  <c r="C18" i="17"/>
  <c r="E4" i="2"/>
  <c r="D4" i="2"/>
  <c r="J61" i="2"/>
  <c r="H61" i="2"/>
  <c r="J60" i="2"/>
  <c r="H60" i="2"/>
  <c r="J59" i="2"/>
  <c r="H59" i="2"/>
  <c r="J58" i="2"/>
  <c r="H58" i="2"/>
  <c r="J56" i="2"/>
  <c r="H56" i="2"/>
  <c r="J55" i="2"/>
  <c r="H55" i="2"/>
  <c r="J54" i="2"/>
  <c r="H54" i="2"/>
  <c r="J53" i="2"/>
  <c r="H53" i="2"/>
  <c r="J51" i="2"/>
  <c r="H51" i="2"/>
  <c r="J50" i="2"/>
  <c r="J48" i="2"/>
  <c r="J46" i="2"/>
  <c r="H46" i="2"/>
  <c r="J45" i="2"/>
  <c r="H45" i="2"/>
  <c r="J44" i="2"/>
  <c r="H44" i="2"/>
  <c r="J43" i="2"/>
  <c r="H43" i="2"/>
  <c r="J41" i="2"/>
  <c r="H41" i="2"/>
  <c r="J40" i="2"/>
  <c r="J38" i="2"/>
  <c r="J36" i="2"/>
  <c r="H36" i="2"/>
  <c r="J35" i="2"/>
  <c r="H35" i="2"/>
  <c r="J34" i="2"/>
  <c r="H34" i="2"/>
  <c r="J33" i="2"/>
  <c r="H33" i="2"/>
  <c r="J31" i="2"/>
  <c r="H31" i="2"/>
  <c r="J30" i="2"/>
  <c r="J29" i="2"/>
  <c r="J28" i="2"/>
  <c r="J23" i="2"/>
  <c r="I23" i="2"/>
  <c r="H23" i="2"/>
  <c r="G23" i="2"/>
  <c r="F23" i="2"/>
  <c r="E23" i="2"/>
  <c r="D23" i="2"/>
  <c r="C23" i="2"/>
  <c r="J22" i="2"/>
  <c r="I22" i="2"/>
  <c r="H22" i="2"/>
  <c r="G22" i="2"/>
  <c r="D22" i="2"/>
  <c r="F22" i="2"/>
  <c r="E22" i="2"/>
  <c r="C22" i="2"/>
  <c r="L23" i="2"/>
  <c r="K23" i="2"/>
  <c r="L22" i="2"/>
  <c r="K22" i="2"/>
  <c r="N23" i="2"/>
  <c r="M23" i="2"/>
  <c r="N24" i="2"/>
  <c r="M24" i="2"/>
  <c r="O24" i="2"/>
  <c r="H10" i="2" s="1"/>
  <c r="P24" i="2"/>
  <c r="G10" i="2" s="1"/>
  <c r="G11" i="2"/>
  <c r="G9" i="23" l="1"/>
  <c r="H8" i="22"/>
  <c r="G9" i="22"/>
  <c r="E5" i="21"/>
  <c r="F4" i="21"/>
  <c r="G9" i="21"/>
  <c r="G7" i="25"/>
  <c r="G5" i="24"/>
  <c r="H9" i="18"/>
  <c r="F4" i="18"/>
  <c r="G9" i="17"/>
  <c r="F4" i="19"/>
  <c r="H9" i="19"/>
  <c r="G9" i="19"/>
  <c r="H7" i="19"/>
  <c r="G8" i="20"/>
  <c r="G4" i="21"/>
  <c r="G5" i="22"/>
  <c r="H5" i="24"/>
  <c r="G4" i="23"/>
  <c r="G7" i="26"/>
  <c r="I7" i="26" s="1"/>
  <c r="H9" i="2"/>
  <c r="G7" i="19"/>
  <c r="I7" i="19" s="1"/>
  <c r="G8" i="17"/>
  <c r="G4" i="25"/>
  <c r="G8" i="25"/>
  <c r="E5" i="27"/>
  <c r="G9" i="2"/>
  <c r="H5" i="19"/>
  <c r="G4" i="20"/>
  <c r="G9" i="20"/>
  <c r="G5" i="18"/>
  <c r="G8" i="18"/>
  <c r="H7" i="20"/>
  <c r="I11" i="20"/>
  <c r="G8" i="23"/>
  <c r="G4" i="24"/>
  <c r="G9" i="24"/>
  <c r="E5" i="17"/>
  <c r="E6" i="20"/>
  <c r="H6" i="20"/>
  <c r="G5" i="21"/>
  <c r="H9" i="22"/>
  <c r="H6" i="23"/>
  <c r="G8" i="24"/>
  <c r="G9" i="26"/>
  <c r="I9" i="26" s="1"/>
  <c r="H5" i="27"/>
  <c r="G6" i="20"/>
  <c r="G4" i="22"/>
  <c r="G6" i="23"/>
  <c r="G7" i="23"/>
  <c r="I7" i="23" s="1"/>
  <c r="H7" i="25"/>
  <c r="H7" i="26"/>
  <c r="E6" i="27"/>
  <c r="H8" i="20"/>
  <c r="G8" i="21"/>
  <c r="I8" i="21" s="1"/>
  <c r="H6" i="22"/>
  <c r="H8" i="23"/>
  <c r="H8" i="27"/>
  <c r="I8" i="27" s="1"/>
  <c r="G9" i="18"/>
  <c r="H6" i="19"/>
  <c r="G5" i="20"/>
  <c r="H9" i="21"/>
  <c r="G6" i="22"/>
  <c r="H9" i="24"/>
  <c r="D7" i="20"/>
  <c r="H4" i="27"/>
  <c r="E8" i="17"/>
  <c r="G7" i="18"/>
  <c r="H8" i="19"/>
  <c r="E6" i="21"/>
  <c r="G8" i="22"/>
  <c r="G5" i="23"/>
  <c r="H7" i="24"/>
  <c r="H6" i="25"/>
  <c r="G9" i="27"/>
  <c r="G4" i="18"/>
  <c r="E9" i="17"/>
  <c r="H6" i="18"/>
  <c r="H8" i="18"/>
  <c r="D5" i="20"/>
  <c r="C4" i="20"/>
  <c r="G6" i="21"/>
  <c r="G7" i="21"/>
  <c r="E5" i="23"/>
  <c r="H9" i="23"/>
  <c r="F4" i="23"/>
  <c r="G6" i="24"/>
  <c r="G7" i="24"/>
  <c r="I11" i="24"/>
  <c r="G5" i="25"/>
  <c r="G6" i="27"/>
  <c r="G7" i="27"/>
  <c r="I7" i="27" s="1"/>
  <c r="H9" i="27"/>
  <c r="G8" i="27"/>
  <c r="H7" i="27"/>
  <c r="E8" i="27"/>
  <c r="E9" i="27"/>
  <c r="H6" i="27"/>
  <c r="E7" i="27"/>
  <c r="E10" i="27"/>
  <c r="E11" i="27"/>
  <c r="I11" i="27"/>
  <c r="D8" i="27"/>
  <c r="F4" i="27"/>
  <c r="D6" i="27"/>
  <c r="D7" i="27"/>
  <c r="D10" i="27"/>
  <c r="D11" i="27"/>
  <c r="D5" i="27"/>
  <c r="C5" i="27" s="1"/>
  <c r="D9" i="27"/>
  <c r="I10" i="27"/>
  <c r="E7" i="26"/>
  <c r="E5" i="26"/>
  <c r="C5" i="26" s="1"/>
  <c r="E9" i="25"/>
  <c r="D6" i="25"/>
  <c r="D7" i="25"/>
  <c r="E8" i="25"/>
  <c r="D10" i="25"/>
  <c r="D11" i="25"/>
  <c r="H8" i="24"/>
  <c r="H6" i="24"/>
  <c r="E6" i="24"/>
  <c r="E7" i="24"/>
  <c r="E10" i="24"/>
  <c r="E11" i="24"/>
  <c r="E5" i="24"/>
  <c r="E8" i="24"/>
  <c r="E9" i="24"/>
  <c r="F4" i="24"/>
  <c r="E8" i="23"/>
  <c r="E9" i="23"/>
  <c r="E6" i="23"/>
  <c r="E7" i="23"/>
  <c r="E10" i="23"/>
  <c r="E11" i="23"/>
  <c r="H5" i="23"/>
  <c r="I5" i="23" s="1"/>
  <c r="I11" i="23"/>
  <c r="H7" i="22"/>
  <c r="I7" i="22" s="1"/>
  <c r="H5" i="22"/>
  <c r="I11" i="22"/>
  <c r="E5" i="22"/>
  <c r="E8" i="22"/>
  <c r="E9" i="22"/>
  <c r="F4" i="22"/>
  <c r="E6" i="22"/>
  <c r="E7" i="22"/>
  <c r="E10" i="22"/>
  <c r="E11" i="22"/>
  <c r="H8" i="21"/>
  <c r="H7" i="21"/>
  <c r="E7" i="21"/>
  <c r="H6" i="21"/>
  <c r="E10" i="21"/>
  <c r="E11" i="21"/>
  <c r="H5" i="21"/>
  <c r="E8" i="21"/>
  <c r="E9" i="21"/>
  <c r="I11" i="21"/>
  <c r="I10" i="20"/>
  <c r="H9" i="20"/>
  <c r="G7" i="20"/>
  <c r="I7" i="20" s="1"/>
  <c r="E10" i="20"/>
  <c r="D11" i="20"/>
  <c r="I6" i="20"/>
  <c r="H5" i="20"/>
  <c r="E8" i="20"/>
  <c r="D9" i="20"/>
  <c r="E9" i="20"/>
  <c r="F4" i="20"/>
  <c r="E5" i="20"/>
  <c r="I10" i="19"/>
  <c r="G8" i="19"/>
  <c r="D10" i="19"/>
  <c r="G6" i="19"/>
  <c r="G5" i="19"/>
  <c r="D8" i="19"/>
  <c r="D9" i="19"/>
  <c r="I9" i="19"/>
  <c r="D7" i="19"/>
  <c r="D11" i="19"/>
  <c r="G4" i="19"/>
  <c r="E5" i="19"/>
  <c r="E8" i="19"/>
  <c r="E9" i="19"/>
  <c r="C4" i="19"/>
  <c r="H4" i="19"/>
  <c r="I11" i="19"/>
  <c r="E6" i="19"/>
  <c r="E7" i="19"/>
  <c r="E10" i="19"/>
  <c r="E11" i="19"/>
  <c r="H7" i="18"/>
  <c r="I7" i="18" s="1"/>
  <c r="G6" i="18"/>
  <c r="D6" i="18"/>
  <c r="D7" i="18"/>
  <c r="D10" i="18"/>
  <c r="D11" i="18"/>
  <c r="I11" i="18"/>
  <c r="D5" i="18"/>
  <c r="E6" i="18"/>
  <c r="E7" i="18"/>
  <c r="D8" i="18"/>
  <c r="D9" i="18"/>
  <c r="E10" i="18"/>
  <c r="E11" i="18"/>
  <c r="H9" i="17"/>
  <c r="E6" i="17"/>
  <c r="E7" i="17"/>
  <c r="E10" i="17"/>
  <c r="E11" i="17"/>
  <c r="E10" i="2"/>
  <c r="E9" i="2"/>
  <c r="I10" i="17"/>
  <c r="D8" i="17"/>
  <c r="E5" i="18"/>
  <c r="E8" i="18"/>
  <c r="D6" i="19"/>
  <c r="D6" i="20"/>
  <c r="D10" i="20"/>
  <c r="I10" i="22"/>
  <c r="D9" i="2"/>
  <c r="D10" i="17"/>
  <c r="D6" i="17"/>
  <c r="H4" i="18"/>
  <c r="H5" i="18"/>
  <c r="D5" i="19"/>
  <c r="E7" i="20"/>
  <c r="D8" i="20"/>
  <c r="E11" i="20"/>
  <c r="D5" i="21"/>
  <c r="D6" i="21"/>
  <c r="D7" i="21"/>
  <c r="D8" i="21"/>
  <c r="D9" i="21"/>
  <c r="D10" i="21"/>
  <c r="D11" i="21"/>
  <c r="D5" i="22"/>
  <c r="D6" i="22"/>
  <c r="D7" i="22"/>
  <c r="D8" i="22"/>
  <c r="D9" i="22"/>
  <c r="D10" i="22"/>
  <c r="D11" i="22"/>
  <c r="D5" i="23"/>
  <c r="D6" i="23"/>
  <c r="D7" i="23"/>
  <c r="D8" i="23"/>
  <c r="D9" i="23"/>
  <c r="D10" i="23"/>
  <c r="D11" i="23"/>
  <c r="D5" i="24"/>
  <c r="D6" i="24"/>
  <c r="D7" i="24"/>
  <c r="D8" i="24"/>
  <c r="D9" i="24"/>
  <c r="D10" i="24"/>
  <c r="D11" i="24"/>
  <c r="H4" i="25"/>
  <c r="H5" i="25"/>
  <c r="H8" i="25"/>
  <c r="I8" i="25" s="1"/>
  <c r="D10" i="2"/>
  <c r="D11" i="17"/>
  <c r="D7" i="17"/>
  <c r="I10" i="18"/>
  <c r="H4" i="20"/>
  <c r="H4" i="21"/>
  <c r="H4" i="22"/>
  <c r="H4" i="23"/>
  <c r="H4" i="24"/>
  <c r="E5" i="25"/>
  <c r="E6" i="25"/>
  <c r="G6" i="25"/>
  <c r="E10" i="25"/>
  <c r="I10" i="25"/>
  <c r="D6" i="26"/>
  <c r="G6" i="26"/>
  <c r="G5" i="26"/>
  <c r="G4" i="27"/>
  <c r="G5" i="27"/>
  <c r="I5" i="27" s="1"/>
  <c r="E9" i="18"/>
  <c r="I10" i="21"/>
  <c r="I10" i="23"/>
  <c r="I10" i="24"/>
  <c r="H8" i="26"/>
  <c r="D9" i="17"/>
  <c r="D5" i="17"/>
  <c r="D5" i="25"/>
  <c r="D8" i="25"/>
  <c r="D9" i="25"/>
  <c r="C4" i="27"/>
  <c r="I11" i="26"/>
  <c r="D11" i="26"/>
  <c r="E11" i="26"/>
  <c r="G8" i="26"/>
  <c r="H6" i="26"/>
  <c r="I6" i="26" s="1"/>
  <c r="D8" i="26"/>
  <c r="D9" i="26"/>
  <c r="H5" i="26"/>
  <c r="E8" i="26"/>
  <c r="D10" i="26"/>
  <c r="E10" i="26"/>
  <c r="I10" i="26"/>
  <c r="E9" i="26"/>
  <c r="H4" i="26"/>
  <c r="D7" i="26"/>
  <c r="F4" i="26"/>
  <c r="G4" i="26"/>
  <c r="E6" i="26"/>
  <c r="C4" i="26"/>
  <c r="I11" i="25"/>
  <c r="F4" i="25"/>
  <c r="E7" i="25"/>
  <c r="E11" i="25"/>
  <c r="I9" i="25"/>
  <c r="C4" i="25"/>
  <c r="C4" i="24"/>
  <c r="C4" i="23"/>
  <c r="C4" i="22"/>
  <c r="C4" i="21"/>
  <c r="C4" i="18"/>
  <c r="I11" i="17"/>
  <c r="F4" i="17"/>
  <c r="C4" i="17"/>
  <c r="H11" i="2"/>
  <c r="I11" i="2" s="1"/>
  <c r="I8" i="23" l="1"/>
  <c r="I9" i="23"/>
  <c r="I4" i="23"/>
  <c r="F11" i="23"/>
  <c r="I8" i="22"/>
  <c r="F8" i="22"/>
  <c r="I9" i="22"/>
  <c r="F10" i="22"/>
  <c r="I5" i="22"/>
  <c r="I6" i="22"/>
  <c r="I4" i="22"/>
  <c r="I6" i="21"/>
  <c r="F5" i="21"/>
  <c r="I9" i="21"/>
  <c r="I4" i="21"/>
  <c r="F6" i="21"/>
  <c r="I6" i="25"/>
  <c r="I4" i="25"/>
  <c r="I7" i="25"/>
  <c r="I5" i="25"/>
  <c r="I5" i="24"/>
  <c r="I9" i="24"/>
  <c r="F9" i="24"/>
  <c r="I7" i="24"/>
  <c r="F5" i="24"/>
  <c r="I8" i="24"/>
  <c r="F8" i="24"/>
  <c r="I6" i="24"/>
  <c r="I6" i="18"/>
  <c r="F10" i="18"/>
  <c r="I8" i="18"/>
  <c r="I9" i="18"/>
  <c r="I5" i="18"/>
  <c r="F5" i="18"/>
  <c r="F6" i="18"/>
  <c r="F11" i="18"/>
  <c r="I9" i="17"/>
  <c r="C5" i="19"/>
  <c r="F8" i="19"/>
  <c r="F9" i="19"/>
  <c r="I9" i="20"/>
  <c r="C5" i="20"/>
  <c r="C6" i="20"/>
  <c r="I8" i="20"/>
  <c r="I5" i="20"/>
  <c r="I6" i="19"/>
  <c r="I6" i="23"/>
  <c r="I4" i="20"/>
  <c r="F8" i="23"/>
  <c r="I4" i="24"/>
  <c r="F11" i="20"/>
  <c r="I4" i="18"/>
  <c r="I5" i="19"/>
  <c r="I6" i="27"/>
  <c r="C10" i="20"/>
  <c r="F5" i="23"/>
  <c r="C11" i="21"/>
  <c r="I7" i="21"/>
  <c r="I9" i="27"/>
  <c r="F10" i="21"/>
  <c r="F7" i="20"/>
  <c r="I4" i="19"/>
  <c r="F5" i="26"/>
  <c r="F10" i="25"/>
  <c r="F10" i="23"/>
  <c r="I8" i="19"/>
  <c r="F6" i="27"/>
  <c r="C7" i="23"/>
  <c r="I4" i="27"/>
  <c r="C5" i="22"/>
  <c r="F11" i="19"/>
  <c r="I5" i="21"/>
  <c r="C7" i="24"/>
  <c r="C5" i="25"/>
  <c r="C8" i="20"/>
  <c r="C10" i="27"/>
  <c r="C9" i="27"/>
  <c r="F8" i="27"/>
  <c r="F7" i="27"/>
  <c r="F10" i="27"/>
  <c r="C8" i="27"/>
  <c r="F11" i="27"/>
  <c r="F9" i="27"/>
  <c r="C6" i="27"/>
  <c r="C7" i="27"/>
  <c r="F5" i="27"/>
  <c r="C11" i="27"/>
  <c r="C9" i="26"/>
  <c r="I8" i="26"/>
  <c r="F7" i="26"/>
  <c r="F11" i="25"/>
  <c r="C9" i="25"/>
  <c r="C6" i="25"/>
  <c r="C7" i="25"/>
  <c r="F9" i="25"/>
  <c r="C11" i="25"/>
  <c r="F6" i="25"/>
  <c r="C8" i="25"/>
  <c r="C11" i="24"/>
  <c r="F7" i="24"/>
  <c r="F6" i="24"/>
  <c r="C8" i="24"/>
  <c r="F10" i="24"/>
  <c r="C9" i="24"/>
  <c r="C5" i="24"/>
  <c r="F11" i="24"/>
  <c r="C10" i="24"/>
  <c r="C6" i="24"/>
  <c r="F9" i="23"/>
  <c r="F6" i="23"/>
  <c r="C9" i="23"/>
  <c r="F7" i="23"/>
  <c r="C11" i="23"/>
  <c r="C5" i="23"/>
  <c r="F11" i="22"/>
  <c r="C8" i="22"/>
  <c r="F6" i="22"/>
  <c r="F7" i="22"/>
  <c r="C11" i="22"/>
  <c r="C6" i="22"/>
  <c r="C7" i="22"/>
  <c r="F9" i="22"/>
  <c r="F5" i="22"/>
  <c r="C10" i="22"/>
  <c r="F8" i="21"/>
  <c r="F9" i="21"/>
  <c r="F11" i="21"/>
  <c r="F7" i="21"/>
  <c r="C7" i="21"/>
  <c r="C5" i="21"/>
  <c r="C9" i="21"/>
  <c r="F9" i="20"/>
  <c r="F10" i="20"/>
  <c r="F8" i="20"/>
  <c r="F5" i="20"/>
  <c r="C9" i="20"/>
  <c r="F10" i="19"/>
  <c r="C7" i="19"/>
  <c r="C10" i="19"/>
  <c r="C11" i="19"/>
  <c r="C6" i="19"/>
  <c r="F7" i="19"/>
  <c r="C8" i="19"/>
  <c r="C9" i="19"/>
  <c r="C9" i="18"/>
  <c r="C7" i="18"/>
  <c r="F9" i="18"/>
  <c r="C8" i="18"/>
  <c r="C10" i="18"/>
  <c r="F7" i="18"/>
  <c r="F8" i="18"/>
  <c r="C11" i="18"/>
  <c r="C5" i="18"/>
  <c r="C6" i="18"/>
  <c r="F10" i="17"/>
  <c r="F11" i="17"/>
  <c r="C10" i="17"/>
  <c r="C11" i="17"/>
  <c r="C10" i="2"/>
  <c r="F10" i="2"/>
  <c r="C9" i="22"/>
  <c r="F8" i="25"/>
  <c r="C11" i="20"/>
  <c r="C10" i="21"/>
  <c r="C6" i="21"/>
  <c r="C10" i="23"/>
  <c r="C6" i="23"/>
  <c r="C10" i="25"/>
  <c r="C6" i="26"/>
  <c r="I5" i="26"/>
  <c r="F5" i="25"/>
  <c r="F5" i="19"/>
  <c r="C7" i="20"/>
  <c r="C8" i="21"/>
  <c r="C8" i="23"/>
  <c r="F6" i="20"/>
  <c r="F6" i="19"/>
  <c r="F11" i="26"/>
  <c r="F10" i="26"/>
  <c r="C11" i="26"/>
  <c r="F8" i="26"/>
  <c r="C8" i="26"/>
  <c r="C10" i="26"/>
  <c r="F9" i="26"/>
  <c r="C7" i="26"/>
  <c r="I4" i="26"/>
  <c r="F6" i="26"/>
  <c r="F7" i="25"/>
  <c r="A73" i="1" l="1"/>
  <c r="A74" i="1"/>
  <c r="A81" i="1"/>
  <c r="A82" i="1"/>
  <c r="A89" i="1"/>
  <c r="A90" i="1"/>
  <c r="A97" i="1"/>
  <c r="A98" i="1"/>
  <c r="A66" i="1"/>
  <c r="A67" i="1"/>
  <c r="A58" i="1"/>
  <c r="A59" i="1"/>
  <c r="A50" i="1"/>
  <c r="A51" i="1"/>
  <c r="A42" i="1"/>
  <c r="A43" i="1"/>
  <c r="A34" i="1"/>
  <c r="A35" i="1"/>
  <c r="A26" i="1"/>
  <c r="A27" i="1"/>
  <c r="A18" i="1"/>
  <c r="A19" i="1"/>
  <c r="A11" i="1"/>
  <c r="A10" i="1"/>
  <c r="A13" i="27" l="1"/>
  <c r="K3" i="27"/>
  <c r="A2" i="27"/>
  <c r="A13" i="26"/>
  <c r="K3" i="26"/>
  <c r="A2" i="26"/>
  <c r="A13" i="25"/>
  <c r="K3" i="25"/>
  <c r="A2" i="25"/>
  <c r="A13" i="24"/>
  <c r="K3" i="24"/>
  <c r="A2" i="24"/>
  <c r="A13" i="23"/>
  <c r="K3" i="23"/>
  <c r="A2" i="23"/>
  <c r="A13" i="22"/>
  <c r="K3" i="22"/>
  <c r="A2" i="22"/>
  <c r="A13" i="21"/>
  <c r="K3" i="21"/>
  <c r="A2" i="21"/>
  <c r="A13" i="20"/>
  <c r="K3" i="20"/>
  <c r="A2" i="20"/>
  <c r="A13" i="19"/>
  <c r="K3" i="19"/>
  <c r="A2" i="19"/>
  <c r="A13" i="18"/>
  <c r="K3" i="18"/>
  <c r="A2" i="18"/>
  <c r="K3" i="17"/>
  <c r="H8" i="17"/>
  <c r="I8" i="17" s="1"/>
  <c r="G7" i="17"/>
  <c r="H7" i="17"/>
  <c r="H6" i="17"/>
  <c r="G5" i="17"/>
  <c r="G4" i="17"/>
  <c r="A13" i="17"/>
  <c r="A2" i="17"/>
  <c r="A53" i="1"/>
  <c r="A54" i="1"/>
  <c r="A55" i="1"/>
  <c r="A56" i="1"/>
  <c r="A57" i="1"/>
  <c r="A60" i="1"/>
  <c r="A61" i="1"/>
  <c r="A62" i="1"/>
  <c r="A63" i="1"/>
  <c r="A64" i="1"/>
  <c r="A65" i="1"/>
  <c r="A68" i="1"/>
  <c r="A69" i="1"/>
  <c r="A70" i="1"/>
  <c r="A71" i="1"/>
  <c r="A72" i="1"/>
  <c r="A75" i="1"/>
  <c r="A76" i="1"/>
  <c r="A77" i="1"/>
  <c r="A78" i="1"/>
  <c r="A79" i="1"/>
  <c r="A80" i="1"/>
  <c r="A83" i="1"/>
  <c r="A84" i="1"/>
  <c r="A85" i="1"/>
  <c r="A86" i="1"/>
  <c r="A87" i="1"/>
  <c r="A88" i="1"/>
  <c r="A91" i="1"/>
  <c r="A12" i="1"/>
  <c r="A13" i="1"/>
  <c r="A14" i="1"/>
  <c r="A15" i="1"/>
  <c r="A16" i="1"/>
  <c r="A17" i="1"/>
  <c r="A20" i="1"/>
  <c r="A21" i="1"/>
  <c r="A22" i="1"/>
  <c r="A23" i="1"/>
  <c r="A24" i="1"/>
  <c r="A25" i="1"/>
  <c r="A28" i="1"/>
  <c r="A29" i="1"/>
  <c r="A30" i="1"/>
  <c r="A31" i="1"/>
  <c r="A32" i="1"/>
  <c r="A33" i="1"/>
  <c r="A36" i="1"/>
  <c r="A37" i="1"/>
  <c r="A38" i="1"/>
  <c r="A39" i="1"/>
  <c r="A40" i="1"/>
  <c r="A41" i="1"/>
  <c r="A44" i="1"/>
  <c r="A45" i="1"/>
  <c r="A46" i="1"/>
  <c r="A47" i="1"/>
  <c r="A48" i="1"/>
  <c r="A49" i="1"/>
  <c r="G6" i="17" l="1"/>
  <c r="I6" i="17" s="1"/>
  <c r="I7" i="17"/>
  <c r="H4" i="17"/>
  <c r="I4" i="17" s="1"/>
  <c r="H5" i="17"/>
  <c r="I5" i="17" s="1"/>
  <c r="H50" i="2"/>
  <c r="J49" i="2"/>
  <c r="H49" i="2"/>
  <c r="H48" i="2"/>
  <c r="H40" i="2"/>
  <c r="J39" i="2"/>
  <c r="H39" i="2"/>
  <c r="H38" i="2"/>
  <c r="H30" i="2"/>
  <c r="H29" i="2"/>
  <c r="H28" i="2"/>
  <c r="C7" i="17" l="1"/>
  <c r="F8" i="17"/>
  <c r="C8" i="17"/>
  <c r="F6" i="17"/>
  <c r="C6" i="17"/>
  <c r="F9" i="17"/>
  <c r="C9" i="17"/>
  <c r="F5" i="17"/>
  <c r="C5" i="17"/>
  <c r="F7" i="17"/>
  <c r="L24" i="2"/>
  <c r="K24" i="2"/>
  <c r="J24" i="2"/>
  <c r="I24" i="2"/>
  <c r="H24" i="2"/>
  <c r="G24" i="2"/>
  <c r="F24" i="2"/>
  <c r="E24" i="2"/>
  <c r="D24" i="2"/>
  <c r="C24" i="2"/>
  <c r="E11" i="2" l="1"/>
  <c r="D11" i="2"/>
  <c r="I10" i="2"/>
  <c r="A9" i="1"/>
  <c r="F11" i="2" l="1"/>
  <c r="C11" i="2"/>
  <c r="C9" i="2"/>
  <c r="I9" i="2"/>
  <c r="F9" i="2"/>
  <c r="K3" i="2" l="1"/>
  <c r="A4" i="1" l="1"/>
  <c r="A5" i="1"/>
  <c r="A6" i="1"/>
  <c r="A7" i="1"/>
  <c r="A8" i="1"/>
  <c r="A52" i="1"/>
  <c r="A92" i="1"/>
  <c r="A93" i="1"/>
  <c r="A94" i="1"/>
  <c r="A95" i="1"/>
  <c r="A96" i="1"/>
  <c r="A99" i="1"/>
  <c r="J21" i="2"/>
  <c r="G20" i="2"/>
  <c r="G21" i="2"/>
  <c r="H20" i="2"/>
  <c r="H21" i="2"/>
  <c r="C21" i="2"/>
  <c r="D21" i="2"/>
  <c r="E21" i="2"/>
  <c r="F21" i="2"/>
  <c r="I21" i="2"/>
  <c r="C20" i="2"/>
  <c r="D20" i="2"/>
  <c r="E20" i="2"/>
  <c r="F20" i="2"/>
  <c r="C19" i="2"/>
  <c r="D19" i="2"/>
  <c r="E19" i="2"/>
  <c r="F19" i="2"/>
  <c r="C18" i="2"/>
  <c r="D18" i="2"/>
  <c r="A13" i="2"/>
  <c r="A2" i="2"/>
  <c r="E5" i="2" l="1"/>
  <c r="D5" i="2"/>
  <c r="E6" i="2"/>
  <c r="D6" i="2"/>
  <c r="E7" i="2"/>
  <c r="D7" i="2"/>
  <c r="E8" i="2"/>
  <c r="D8" i="2"/>
  <c r="B8" i="27"/>
  <c r="B4" i="27"/>
  <c r="B23" i="27"/>
  <c r="B21" i="27"/>
  <c r="B19" i="27"/>
  <c r="B17" i="27"/>
  <c r="K16" i="27"/>
  <c r="C16" i="27"/>
  <c r="B11" i="27"/>
  <c r="I16" i="27"/>
  <c r="B9" i="27"/>
  <c r="B5" i="27"/>
  <c r="B24" i="27"/>
  <c r="B22" i="27"/>
  <c r="B20" i="27"/>
  <c r="B18" i="27"/>
  <c r="M16" i="27"/>
  <c r="E16" i="27"/>
  <c r="B10" i="27"/>
  <c r="B6" i="27"/>
  <c r="O16" i="27"/>
  <c r="G16" i="27"/>
  <c r="B7" i="27"/>
  <c r="Q16" i="27"/>
  <c r="D39" i="27"/>
  <c r="D61" i="27"/>
  <c r="B46" i="27"/>
  <c r="B59" i="27"/>
  <c r="D33" i="27"/>
  <c r="D43" i="27"/>
  <c r="D53" i="27"/>
  <c r="D29" i="27"/>
  <c r="D51" i="27"/>
  <c r="B34" i="27"/>
  <c r="B28" i="27"/>
  <c r="B38" i="27"/>
  <c r="B48" i="27"/>
  <c r="B58" i="27"/>
  <c r="D34" i="27"/>
  <c r="D54" i="27"/>
  <c r="B41" i="27"/>
  <c r="B56" i="27"/>
  <c r="D30" i="27"/>
  <c r="D40" i="27"/>
  <c r="D50" i="27"/>
  <c r="D60" i="27"/>
  <c r="D46" i="27"/>
  <c r="B29" i="27"/>
  <c r="B51" i="27"/>
  <c r="B35" i="27"/>
  <c r="B45" i="27"/>
  <c r="B55" i="27"/>
  <c r="D31" i="27"/>
  <c r="D49" i="27"/>
  <c r="B36" i="27"/>
  <c r="B54" i="27"/>
  <c r="D28" i="27"/>
  <c r="D38" i="27"/>
  <c r="D48" i="27"/>
  <c r="D58" i="27"/>
  <c r="D41" i="27"/>
  <c r="D59" i="27"/>
  <c r="B44" i="27"/>
  <c r="B33" i="27"/>
  <c r="B43" i="27"/>
  <c r="B53" i="27"/>
  <c r="D44" i="27"/>
  <c r="B31" i="27"/>
  <c r="B49" i="27"/>
  <c r="B61" i="27"/>
  <c r="D35" i="27"/>
  <c r="D45" i="27"/>
  <c r="D55" i="27"/>
  <c r="D36" i="27"/>
  <c r="D56" i="27"/>
  <c r="B39" i="27"/>
  <c r="B30" i="27"/>
  <c r="B40" i="27"/>
  <c r="B50" i="27"/>
  <c r="B60" i="27"/>
  <c r="B8" i="26"/>
  <c r="B4" i="26"/>
  <c r="B23" i="26"/>
  <c r="B21" i="26"/>
  <c r="B19" i="26"/>
  <c r="B17" i="26"/>
  <c r="K16" i="26"/>
  <c r="C16" i="26"/>
  <c r="B9" i="26"/>
  <c r="B5" i="26"/>
  <c r="B24" i="26"/>
  <c r="B22" i="26"/>
  <c r="B20" i="26"/>
  <c r="B18" i="26"/>
  <c r="M16" i="26"/>
  <c r="E16" i="26"/>
  <c r="B10" i="26"/>
  <c r="B6" i="26"/>
  <c r="O16" i="26"/>
  <c r="G16" i="26"/>
  <c r="B11" i="26"/>
  <c r="B7" i="26"/>
  <c r="Q16" i="26"/>
  <c r="I16" i="26"/>
  <c r="D28" i="26"/>
  <c r="D34" i="26"/>
  <c r="D44" i="26"/>
  <c r="D54" i="26"/>
  <c r="B29" i="26"/>
  <c r="B41" i="26"/>
  <c r="B51" i="26"/>
  <c r="B61" i="26"/>
  <c r="D35" i="26"/>
  <c r="D45" i="26"/>
  <c r="D55" i="26"/>
  <c r="B28" i="26"/>
  <c r="B38" i="26"/>
  <c r="B48" i="26"/>
  <c r="B58" i="26"/>
  <c r="D31" i="26"/>
  <c r="D41" i="26"/>
  <c r="D51" i="26"/>
  <c r="D61" i="26"/>
  <c r="B39" i="26"/>
  <c r="B49" i="26"/>
  <c r="B59" i="26"/>
  <c r="D33" i="26"/>
  <c r="D43" i="26"/>
  <c r="D53" i="26"/>
  <c r="B31" i="26"/>
  <c r="B35" i="26"/>
  <c r="B45" i="26"/>
  <c r="B55" i="26"/>
  <c r="D29" i="26"/>
  <c r="D39" i="26"/>
  <c r="D49" i="26"/>
  <c r="D59" i="26"/>
  <c r="B36" i="26"/>
  <c r="B46" i="26"/>
  <c r="B56" i="26"/>
  <c r="D30" i="26"/>
  <c r="D40" i="26"/>
  <c r="D50" i="26"/>
  <c r="D60" i="26"/>
  <c r="B33" i="26"/>
  <c r="B43" i="26"/>
  <c r="B53" i="26"/>
  <c r="D36" i="26"/>
  <c r="D46" i="26"/>
  <c r="D56" i="26"/>
  <c r="B34" i="26"/>
  <c r="B44" i="26"/>
  <c r="B54" i="26"/>
  <c r="D38" i="26"/>
  <c r="D48" i="26"/>
  <c r="D58" i="26"/>
  <c r="B30" i="26"/>
  <c r="B40" i="26"/>
  <c r="B50" i="26"/>
  <c r="B60" i="26"/>
  <c r="D58" i="25"/>
  <c r="D53" i="25"/>
  <c r="D48" i="25"/>
  <c r="D43" i="25"/>
  <c r="D38" i="25"/>
  <c r="D33" i="25"/>
  <c r="D28" i="25"/>
  <c r="B23" i="25"/>
  <c r="B21" i="25"/>
  <c r="B19" i="25"/>
  <c r="B17" i="25"/>
  <c r="K16" i="25"/>
  <c r="C16" i="25"/>
  <c r="B5" i="25"/>
  <c r="B4" i="25"/>
  <c r="B8" i="24"/>
  <c r="B4" i="24"/>
  <c r="B23" i="24"/>
  <c r="B21" i="24"/>
  <c r="B19" i="24"/>
  <c r="B17" i="24"/>
  <c r="K16" i="24"/>
  <c r="C16" i="24"/>
  <c r="D58" i="24"/>
  <c r="D53" i="24"/>
  <c r="D48" i="24"/>
  <c r="D43" i="24"/>
  <c r="D38" i="24"/>
  <c r="D33" i="24"/>
  <c r="D28" i="24"/>
  <c r="M16" i="24"/>
  <c r="D61" i="24"/>
  <c r="D56" i="24"/>
  <c r="D51" i="24"/>
  <c r="D46" i="24"/>
  <c r="D41" i="24"/>
  <c r="D60" i="25"/>
  <c r="G16" i="24"/>
  <c r="D59" i="25"/>
  <c r="D54" i="25"/>
  <c r="D49" i="25"/>
  <c r="D44" i="25"/>
  <c r="D39" i="25"/>
  <c r="D34" i="25"/>
  <c r="D29" i="25"/>
  <c r="Q16" i="25"/>
  <c r="I16" i="25"/>
  <c r="B9" i="25"/>
  <c r="B6" i="25"/>
  <c r="B11" i="24"/>
  <c r="B7" i="24"/>
  <c r="Q16" i="24"/>
  <c r="I16" i="24"/>
  <c r="D59" i="24"/>
  <c r="D54" i="24"/>
  <c r="D49" i="24"/>
  <c r="D44" i="24"/>
  <c r="D39" i="24"/>
  <c r="D34" i="24"/>
  <c r="D29" i="24"/>
  <c r="D61" i="25"/>
  <c r="D56" i="25"/>
  <c r="D51" i="25"/>
  <c r="D46" i="25"/>
  <c r="D41" i="25"/>
  <c r="D36" i="25"/>
  <c r="D31" i="25"/>
  <c r="B24" i="25"/>
  <c r="B22" i="25"/>
  <c r="B20" i="25"/>
  <c r="B18" i="25"/>
  <c r="M16" i="25"/>
  <c r="E16" i="25"/>
  <c r="B11" i="25"/>
  <c r="B8" i="25"/>
  <c r="B9" i="24"/>
  <c r="B5" i="24"/>
  <c r="B24" i="24"/>
  <c r="B22" i="24"/>
  <c r="B20" i="24"/>
  <c r="B18" i="24"/>
  <c r="E16" i="24"/>
  <c r="D36" i="24"/>
  <c r="D31" i="24"/>
  <c r="D55" i="25"/>
  <c r="D50" i="25"/>
  <c r="D45" i="25"/>
  <c r="D40" i="25"/>
  <c r="D35" i="25"/>
  <c r="D30" i="25"/>
  <c r="O16" i="25"/>
  <c r="G16" i="25"/>
  <c r="B10" i="25"/>
  <c r="B7" i="25"/>
  <c r="B10" i="24"/>
  <c r="B6" i="24"/>
  <c r="O16" i="24"/>
  <c r="D60" i="24"/>
  <c r="D55" i="24"/>
  <c r="D50" i="24"/>
  <c r="D45" i="24"/>
  <c r="D40" i="24"/>
  <c r="D35" i="24"/>
  <c r="D30" i="24"/>
  <c r="B50" i="25"/>
  <c r="B36" i="25"/>
  <c r="B56" i="25"/>
  <c r="B48" i="24"/>
  <c r="B33" i="25"/>
  <c r="B53" i="25"/>
  <c r="B40" i="24"/>
  <c r="B60" i="24"/>
  <c r="B45" i="25"/>
  <c r="B31" i="24"/>
  <c r="B51" i="24"/>
  <c r="B29" i="24"/>
  <c r="B49" i="24"/>
  <c r="B34" i="25"/>
  <c r="B54" i="25"/>
  <c r="B31" i="25"/>
  <c r="B51" i="25"/>
  <c r="B43" i="24"/>
  <c r="B28" i="25"/>
  <c r="B48" i="25"/>
  <c r="B35" i="24"/>
  <c r="B55" i="24"/>
  <c r="B40" i="25"/>
  <c r="B60" i="25"/>
  <c r="B46" i="24"/>
  <c r="B33" i="24"/>
  <c r="B44" i="24"/>
  <c r="B29" i="25"/>
  <c r="B49" i="25"/>
  <c r="B61" i="24"/>
  <c r="B46" i="25"/>
  <c r="B38" i="24"/>
  <c r="B58" i="24"/>
  <c r="B43" i="25"/>
  <c r="B30" i="24"/>
  <c r="B50" i="24"/>
  <c r="B35" i="25"/>
  <c r="B55" i="25"/>
  <c r="B41" i="24"/>
  <c r="B28" i="24"/>
  <c r="B39" i="24"/>
  <c r="B59" i="24"/>
  <c r="B44" i="25"/>
  <c r="B41" i="25"/>
  <c r="B61" i="25"/>
  <c r="B53" i="24"/>
  <c r="B38" i="25"/>
  <c r="B58" i="25"/>
  <c r="B45" i="24"/>
  <c r="B30" i="25"/>
  <c r="B36" i="24"/>
  <c r="B56" i="24"/>
  <c r="B34" i="24"/>
  <c r="B54" i="24"/>
  <c r="B39" i="25"/>
  <c r="B59" i="25"/>
  <c r="D58" i="23"/>
  <c r="D53" i="23"/>
  <c r="D48" i="23"/>
  <c r="D43" i="23"/>
  <c r="D38" i="23"/>
  <c r="D33" i="23"/>
  <c r="D28" i="23"/>
  <c r="B8" i="23"/>
  <c r="B4" i="23"/>
  <c r="B23" i="23"/>
  <c r="B21" i="23"/>
  <c r="B19" i="23"/>
  <c r="B17" i="23"/>
  <c r="K16" i="23"/>
  <c r="C16" i="23"/>
  <c r="D46" i="23"/>
  <c r="D31" i="23"/>
  <c r="B9" i="23"/>
  <c r="B24" i="23"/>
  <c r="B20" i="23"/>
  <c r="M16" i="23"/>
  <c r="D60" i="23"/>
  <c r="D50" i="23"/>
  <c r="D40" i="23"/>
  <c r="D35" i="23"/>
  <c r="D30" i="23"/>
  <c r="B10" i="23"/>
  <c r="O16" i="23"/>
  <c r="D59" i="23"/>
  <c r="D54" i="23"/>
  <c r="D49" i="23"/>
  <c r="D44" i="23"/>
  <c r="D39" i="23"/>
  <c r="D34" i="23"/>
  <c r="D29" i="23"/>
  <c r="B11" i="23"/>
  <c r="B7" i="23"/>
  <c r="Q16" i="23"/>
  <c r="I16" i="23"/>
  <c r="D61" i="23"/>
  <c r="D56" i="23"/>
  <c r="D51" i="23"/>
  <c r="D41" i="23"/>
  <c r="D36" i="23"/>
  <c r="B5" i="23"/>
  <c r="B22" i="23"/>
  <c r="B18" i="23"/>
  <c r="E16" i="23"/>
  <c r="D55" i="23"/>
  <c r="D45" i="23"/>
  <c r="B6" i="23"/>
  <c r="G16" i="23"/>
  <c r="B31" i="23"/>
  <c r="B61" i="23"/>
  <c r="B48" i="23"/>
  <c r="B35" i="23"/>
  <c r="B55" i="23"/>
  <c r="B38" i="23"/>
  <c r="B44" i="23"/>
  <c r="B51" i="23"/>
  <c r="B43" i="23"/>
  <c r="B30" i="23"/>
  <c r="B50" i="23"/>
  <c r="B56" i="23"/>
  <c r="B39" i="23"/>
  <c r="B59" i="23"/>
  <c r="B41" i="23"/>
  <c r="B33" i="23"/>
  <c r="B58" i="23"/>
  <c r="B45" i="23"/>
  <c r="B46" i="23"/>
  <c r="B34" i="23"/>
  <c r="B54" i="23"/>
  <c r="B36" i="23"/>
  <c r="B28" i="23"/>
  <c r="B53" i="23"/>
  <c r="B40" i="23"/>
  <c r="B60" i="23"/>
  <c r="B29" i="23"/>
  <c r="B49" i="23"/>
  <c r="B8" i="22"/>
  <c r="B4" i="22"/>
  <c r="B23" i="22"/>
  <c r="B21" i="22"/>
  <c r="B19" i="22"/>
  <c r="B17" i="22"/>
  <c r="K16" i="22"/>
  <c r="C16" i="22"/>
  <c r="B6" i="22"/>
  <c r="O16" i="22"/>
  <c r="B11" i="22"/>
  <c r="I16" i="22"/>
  <c r="B9" i="22"/>
  <c r="B5" i="22"/>
  <c r="B24" i="22"/>
  <c r="B22" i="22"/>
  <c r="B20" i="22"/>
  <c r="B18" i="22"/>
  <c r="M16" i="22"/>
  <c r="E16" i="22"/>
  <c r="B10" i="22"/>
  <c r="G16" i="22"/>
  <c r="B7" i="22"/>
  <c r="Q16" i="22"/>
  <c r="D41" i="22"/>
  <c r="D51" i="22"/>
  <c r="B31" i="22"/>
  <c r="B41" i="22"/>
  <c r="B51" i="22"/>
  <c r="D28" i="22"/>
  <c r="D38" i="22"/>
  <c r="D58" i="22"/>
  <c r="B30" i="22"/>
  <c r="B60" i="22"/>
  <c r="D36" i="22"/>
  <c r="D49" i="22"/>
  <c r="D61" i="22"/>
  <c r="B39" i="22"/>
  <c r="B49" i="22"/>
  <c r="B61" i="22"/>
  <c r="D35" i="22"/>
  <c r="D45" i="22"/>
  <c r="D55" i="22"/>
  <c r="D39" i="22"/>
  <c r="B28" i="22"/>
  <c r="B38" i="22"/>
  <c r="B48" i="22"/>
  <c r="B58" i="22"/>
  <c r="D34" i="22"/>
  <c r="D46" i="22"/>
  <c r="D56" i="22"/>
  <c r="B36" i="22"/>
  <c r="B46" i="22"/>
  <c r="B56" i="22"/>
  <c r="D33" i="22"/>
  <c r="D43" i="22"/>
  <c r="D53" i="22"/>
  <c r="D31" i="22"/>
  <c r="B59" i="22"/>
  <c r="B35" i="22"/>
  <c r="B45" i="22"/>
  <c r="B55" i="22"/>
  <c r="D29" i="22"/>
  <c r="D44" i="22"/>
  <c r="D54" i="22"/>
  <c r="B34" i="22"/>
  <c r="B44" i="22"/>
  <c r="B54" i="22"/>
  <c r="D30" i="22"/>
  <c r="D40" i="22"/>
  <c r="D50" i="22"/>
  <c r="D60" i="22"/>
  <c r="B29" i="22"/>
  <c r="B33" i="22"/>
  <c r="B43" i="22"/>
  <c r="B53" i="22"/>
  <c r="D48" i="22"/>
  <c r="D59" i="22"/>
  <c r="B40" i="22"/>
  <c r="B50" i="22"/>
  <c r="B8" i="21"/>
  <c r="B4" i="21"/>
  <c r="B23" i="21"/>
  <c r="B21" i="21"/>
  <c r="B19" i="21"/>
  <c r="B17" i="21"/>
  <c r="K16" i="21"/>
  <c r="C16" i="21"/>
  <c r="D58" i="21"/>
  <c r="D53" i="21"/>
  <c r="D48" i="21"/>
  <c r="D43" i="21"/>
  <c r="D38" i="21"/>
  <c r="D33" i="21"/>
  <c r="D28" i="21"/>
  <c r="D50" i="21"/>
  <c r="D35" i="21"/>
  <c r="D30" i="21"/>
  <c r="B11" i="21"/>
  <c r="B7" i="21"/>
  <c r="Q16" i="21"/>
  <c r="I16" i="21"/>
  <c r="D59" i="21"/>
  <c r="D54" i="21"/>
  <c r="D49" i="21"/>
  <c r="D44" i="21"/>
  <c r="D39" i="21"/>
  <c r="D34" i="21"/>
  <c r="D29" i="21"/>
  <c r="B9" i="21"/>
  <c r="B5" i="21"/>
  <c r="B24" i="21"/>
  <c r="B22" i="21"/>
  <c r="B20" i="21"/>
  <c r="B18" i="21"/>
  <c r="M16" i="21"/>
  <c r="E16" i="21"/>
  <c r="D61" i="21"/>
  <c r="D56" i="21"/>
  <c r="D51" i="21"/>
  <c r="D46" i="21"/>
  <c r="D41" i="21"/>
  <c r="D36" i="21"/>
  <c r="D31" i="21"/>
  <c r="B10" i="21"/>
  <c r="B6" i="21"/>
  <c r="O16" i="21"/>
  <c r="G16" i="21"/>
  <c r="D60" i="21"/>
  <c r="D55" i="21"/>
  <c r="D45" i="21"/>
  <c r="D40" i="21"/>
  <c r="B31" i="21"/>
  <c r="B56" i="21"/>
  <c r="B43" i="21"/>
  <c r="B30" i="21"/>
  <c r="B50" i="21"/>
  <c r="B28" i="21"/>
  <c r="B44" i="21"/>
  <c r="B51" i="21"/>
  <c r="B38" i="21"/>
  <c r="B58" i="21"/>
  <c r="B45" i="21"/>
  <c r="B41" i="21"/>
  <c r="B39" i="21"/>
  <c r="B59" i="21"/>
  <c r="B46" i="21"/>
  <c r="B33" i="21"/>
  <c r="B53" i="21"/>
  <c r="B40" i="21"/>
  <c r="B60" i="21"/>
  <c r="B34" i="21"/>
  <c r="B54" i="21"/>
  <c r="B36" i="21"/>
  <c r="B61" i="21"/>
  <c r="B48" i="21"/>
  <c r="B35" i="21"/>
  <c r="B55" i="21"/>
  <c r="B29" i="21"/>
  <c r="B49" i="21"/>
  <c r="D58" i="20"/>
  <c r="D53" i="20"/>
  <c r="D48" i="20"/>
  <c r="D43" i="20"/>
  <c r="D38" i="20"/>
  <c r="D33" i="20"/>
  <c r="D28" i="20"/>
  <c r="B10" i="20"/>
  <c r="B8" i="20"/>
  <c r="B6" i="20"/>
  <c r="B4" i="20"/>
  <c r="B23" i="20"/>
  <c r="B21" i="20"/>
  <c r="B19" i="20"/>
  <c r="B17" i="20"/>
  <c r="K16" i="20"/>
  <c r="C16" i="20"/>
  <c r="D34" i="20"/>
  <c r="D29" i="20"/>
  <c r="Q16" i="20"/>
  <c r="D61" i="20"/>
  <c r="D56" i="20"/>
  <c r="D51" i="20"/>
  <c r="D46" i="20"/>
  <c r="D41" i="20"/>
  <c r="D36" i="20"/>
  <c r="D31" i="20"/>
  <c r="B24" i="20"/>
  <c r="B22" i="20"/>
  <c r="B20" i="20"/>
  <c r="B18" i="20"/>
  <c r="M16" i="20"/>
  <c r="E16" i="20"/>
  <c r="D60" i="20"/>
  <c r="D55" i="20"/>
  <c r="D50" i="20"/>
  <c r="D45" i="20"/>
  <c r="D40" i="20"/>
  <c r="D35" i="20"/>
  <c r="D30" i="20"/>
  <c r="B11" i="20"/>
  <c r="B9" i="20"/>
  <c r="B7" i="20"/>
  <c r="B5" i="20"/>
  <c r="O16" i="20"/>
  <c r="G16" i="20"/>
  <c r="D59" i="20"/>
  <c r="D54" i="20"/>
  <c r="D49" i="20"/>
  <c r="D44" i="20"/>
  <c r="D39" i="20"/>
  <c r="I16" i="20"/>
  <c r="B45" i="20"/>
  <c r="B31" i="20"/>
  <c r="B51" i="20"/>
  <c r="B33" i="20"/>
  <c r="B53" i="20"/>
  <c r="B34" i="20"/>
  <c r="B54" i="20"/>
  <c r="B35" i="20"/>
  <c r="B60" i="20"/>
  <c r="B46" i="20"/>
  <c r="B28" i="20"/>
  <c r="B48" i="20"/>
  <c r="B29" i="20"/>
  <c r="B49" i="20"/>
  <c r="B30" i="20"/>
  <c r="B55" i="20"/>
  <c r="B41" i="20"/>
  <c r="B61" i="20"/>
  <c r="B43" i="20"/>
  <c r="B40" i="20"/>
  <c r="B44" i="20"/>
  <c r="B50" i="20"/>
  <c r="B36" i="20"/>
  <c r="B56" i="20"/>
  <c r="B38" i="20"/>
  <c r="B58" i="20"/>
  <c r="B39" i="20"/>
  <c r="B59" i="20"/>
  <c r="B9" i="19"/>
  <c r="B5" i="19"/>
  <c r="Q16" i="19"/>
  <c r="I16" i="19"/>
  <c r="B11" i="18"/>
  <c r="B7" i="18"/>
  <c r="B8" i="19"/>
  <c r="B4" i="19"/>
  <c r="B23" i="19"/>
  <c r="B21" i="19"/>
  <c r="B19" i="19"/>
  <c r="B17" i="19"/>
  <c r="K16" i="19"/>
  <c r="C16" i="19"/>
  <c r="B8" i="18"/>
  <c r="B4" i="18"/>
  <c r="B11" i="19"/>
  <c r="B7" i="19"/>
  <c r="B24" i="19"/>
  <c r="B22" i="19"/>
  <c r="B20" i="19"/>
  <c r="B18" i="19"/>
  <c r="M16" i="19"/>
  <c r="E16" i="19"/>
  <c r="B9" i="18"/>
  <c r="B5" i="18"/>
  <c r="B10" i="19"/>
  <c r="B6" i="19"/>
  <c r="O16" i="19"/>
  <c r="G16" i="19"/>
  <c r="B10" i="18"/>
  <c r="B6" i="18"/>
  <c r="D36" i="19"/>
  <c r="D46" i="19"/>
  <c r="D56" i="19"/>
  <c r="B31" i="19"/>
  <c r="B41" i="19"/>
  <c r="B51" i="19"/>
  <c r="B61" i="19"/>
  <c r="D35" i="19"/>
  <c r="D45" i="19"/>
  <c r="D55" i="19"/>
  <c r="B30" i="19"/>
  <c r="B40" i="19"/>
  <c r="B50" i="19"/>
  <c r="B60" i="19"/>
  <c r="D44" i="19"/>
  <c r="B29" i="19"/>
  <c r="B49" i="19"/>
  <c r="D33" i="19"/>
  <c r="B28" i="19"/>
  <c r="B48" i="19"/>
  <c r="D31" i="19"/>
  <c r="D51" i="19"/>
  <c r="B36" i="19"/>
  <c r="B56" i="19"/>
  <c r="D40" i="19"/>
  <c r="D60" i="19"/>
  <c r="B45" i="19"/>
  <c r="D29" i="19"/>
  <c r="D39" i="19"/>
  <c r="D49" i="19"/>
  <c r="D59" i="19"/>
  <c r="B34" i="19"/>
  <c r="B44" i="19"/>
  <c r="B54" i="19"/>
  <c r="D28" i="19"/>
  <c r="D38" i="19"/>
  <c r="D48" i="19"/>
  <c r="D58" i="19"/>
  <c r="B33" i="19"/>
  <c r="B43" i="19"/>
  <c r="B53" i="19"/>
  <c r="D34" i="19"/>
  <c r="D54" i="19"/>
  <c r="B39" i="19"/>
  <c r="B59" i="19"/>
  <c r="D43" i="19"/>
  <c r="D53" i="19"/>
  <c r="B38" i="19"/>
  <c r="B58" i="19"/>
  <c r="D41" i="19"/>
  <c r="D61" i="19"/>
  <c r="B46" i="19"/>
  <c r="D30" i="19"/>
  <c r="D50" i="19"/>
  <c r="B35" i="19"/>
  <c r="B55" i="19"/>
  <c r="B23" i="18"/>
  <c r="B21" i="18"/>
  <c r="B19" i="18"/>
  <c r="B17" i="18"/>
  <c r="K16" i="18"/>
  <c r="C16" i="18"/>
  <c r="O16" i="18"/>
  <c r="I16" i="18"/>
  <c r="B24" i="18"/>
  <c r="B22" i="18"/>
  <c r="B20" i="18"/>
  <c r="B18" i="18"/>
  <c r="M16" i="18"/>
  <c r="E16" i="18"/>
  <c r="G16" i="18"/>
  <c r="Q16" i="18"/>
  <c r="D44" i="18"/>
  <c r="B31" i="18"/>
  <c r="B51" i="18"/>
  <c r="D28" i="18"/>
  <c r="D38" i="18"/>
  <c r="D48" i="18"/>
  <c r="D58" i="18"/>
  <c r="D41" i="18"/>
  <c r="D61" i="18"/>
  <c r="B44" i="18"/>
  <c r="B30" i="18"/>
  <c r="B40" i="18"/>
  <c r="B50" i="18"/>
  <c r="B60" i="18"/>
  <c r="B48" i="18"/>
  <c r="D34" i="18"/>
  <c r="B41" i="18"/>
  <c r="B56" i="18"/>
  <c r="D43" i="18"/>
  <c r="D31" i="18"/>
  <c r="B34" i="18"/>
  <c r="B35" i="18"/>
  <c r="B55" i="18"/>
  <c r="D49" i="18"/>
  <c r="B54" i="18"/>
  <c r="D40" i="18"/>
  <c r="D60" i="18"/>
  <c r="B29" i="18"/>
  <c r="B33" i="18"/>
  <c r="B53" i="18"/>
  <c r="D39" i="18"/>
  <c r="D59" i="18"/>
  <c r="B46" i="18"/>
  <c r="B61" i="18"/>
  <c r="D35" i="18"/>
  <c r="D45" i="18"/>
  <c r="D55" i="18"/>
  <c r="D36" i="18"/>
  <c r="D56" i="18"/>
  <c r="B39" i="18"/>
  <c r="B28" i="18"/>
  <c r="B38" i="18"/>
  <c r="B58" i="18"/>
  <c r="D54" i="18"/>
  <c r="D33" i="18"/>
  <c r="D53" i="18"/>
  <c r="D51" i="18"/>
  <c r="B59" i="18"/>
  <c r="B45" i="18"/>
  <c r="D29" i="18"/>
  <c r="B36" i="18"/>
  <c r="D30" i="18"/>
  <c r="D50" i="18"/>
  <c r="D46" i="18"/>
  <c r="B49" i="18"/>
  <c r="B43" i="18"/>
  <c r="D58" i="17"/>
  <c r="D53" i="17"/>
  <c r="D43" i="17"/>
  <c r="D38" i="17"/>
  <c r="D33" i="17"/>
  <c r="B17" i="17"/>
  <c r="D41" i="17"/>
  <c r="B22" i="17"/>
  <c r="B18" i="17"/>
  <c r="E16" i="17"/>
  <c r="D60" i="17"/>
  <c r="D30" i="17"/>
  <c r="O16" i="17"/>
  <c r="D59" i="17"/>
  <c r="D54" i="17"/>
  <c r="D49" i="17"/>
  <c r="D44" i="17"/>
  <c r="D39" i="17"/>
  <c r="D34" i="17"/>
  <c r="D29" i="17"/>
  <c r="Q16" i="17"/>
  <c r="I16" i="17"/>
  <c r="D48" i="17"/>
  <c r="D28" i="17"/>
  <c r="B23" i="17"/>
  <c r="B21" i="17"/>
  <c r="B19" i="17"/>
  <c r="K16" i="17"/>
  <c r="C16" i="17"/>
  <c r="D61" i="17"/>
  <c r="D56" i="17"/>
  <c r="D51" i="17"/>
  <c r="D46" i="17"/>
  <c r="D36" i="17"/>
  <c r="D31" i="17"/>
  <c r="B24" i="17"/>
  <c r="B20" i="17"/>
  <c r="M16" i="17"/>
  <c r="D55" i="17"/>
  <c r="D50" i="17"/>
  <c r="D45" i="17"/>
  <c r="D40" i="17"/>
  <c r="D35" i="17"/>
  <c r="G16" i="17"/>
  <c r="B31" i="17"/>
  <c r="B43" i="17"/>
  <c r="B29" i="17"/>
  <c r="B35" i="17"/>
  <c r="B55" i="17"/>
  <c r="B46" i="17"/>
  <c r="B44" i="17"/>
  <c r="B38" i="17"/>
  <c r="B58" i="17"/>
  <c r="B30" i="17"/>
  <c r="B50" i="17"/>
  <c r="B41" i="17"/>
  <c r="B33" i="17"/>
  <c r="B59" i="17"/>
  <c r="B61" i="17"/>
  <c r="B53" i="17"/>
  <c r="B39" i="17"/>
  <c r="B45" i="17"/>
  <c r="B36" i="17"/>
  <c r="B28" i="17"/>
  <c r="B54" i="17"/>
  <c r="B56" i="17"/>
  <c r="B48" i="17"/>
  <c r="B34" i="17"/>
  <c r="B40" i="17"/>
  <c r="B60" i="17"/>
  <c r="B51" i="17"/>
  <c r="B49" i="17"/>
  <c r="B8" i="17"/>
  <c r="B9" i="17"/>
  <c r="B5" i="17"/>
  <c r="B10" i="17"/>
  <c r="B6" i="17"/>
  <c r="B11" i="17"/>
  <c r="B7" i="17"/>
  <c r="B4" i="17"/>
  <c r="D54" i="2"/>
  <c r="D61" i="2"/>
  <c r="B54" i="2"/>
  <c r="D53" i="2"/>
  <c r="B53" i="2"/>
  <c r="D56" i="2"/>
  <c r="B61" i="2"/>
  <c r="D60" i="2"/>
  <c r="B60" i="2"/>
  <c r="D59" i="2"/>
  <c r="B59" i="2"/>
  <c r="D58" i="2"/>
  <c r="B58" i="2"/>
  <c r="B56" i="2"/>
  <c r="D55" i="2"/>
  <c r="B55" i="2"/>
  <c r="B31" i="2"/>
  <c r="D51" i="2"/>
  <c r="D31" i="2"/>
  <c r="B51" i="2"/>
  <c r="B41" i="2"/>
  <c r="D46" i="2"/>
  <c r="D41" i="2"/>
  <c r="D36" i="2"/>
  <c r="B46" i="2"/>
  <c r="B36" i="2"/>
  <c r="M16" i="2"/>
  <c r="B22" i="2"/>
  <c r="B23" i="2"/>
  <c r="B10" i="2"/>
  <c r="O16" i="2"/>
  <c r="B11" i="2"/>
  <c r="B6" i="2"/>
  <c r="B18" i="2"/>
  <c r="G16" i="2"/>
  <c r="B8" i="2"/>
  <c r="B20" i="2"/>
  <c r="B17" i="2"/>
  <c r="E16" i="2"/>
  <c r="B5" i="2"/>
  <c r="B19" i="2"/>
  <c r="C16" i="2"/>
  <c r="B4" i="2"/>
  <c r="D45" i="2"/>
  <c r="D39" i="2"/>
  <c r="D33" i="2"/>
  <c r="B49" i="2"/>
  <c r="B43" i="2"/>
  <c r="B35" i="2"/>
  <c r="B29" i="2"/>
  <c r="D50" i="2"/>
  <c r="D44" i="2"/>
  <c r="D38" i="2"/>
  <c r="D30" i="2"/>
  <c r="B48" i="2"/>
  <c r="B40" i="2"/>
  <c r="B34" i="2"/>
  <c r="D28" i="2"/>
  <c r="D49" i="2"/>
  <c r="D43" i="2"/>
  <c r="D35" i="2"/>
  <c r="D29" i="2"/>
  <c r="B45" i="2"/>
  <c r="B39" i="2"/>
  <c r="B33" i="2"/>
  <c r="B28" i="2"/>
  <c r="D48" i="2"/>
  <c r="D40" i="2"/>
  <c r="D34" i="2"/>
  <c r="B50" i="2"/>
  <c r="B44" i="2"/>
  <c r="B38" i="2"/>
  <c r="B30" i="2"/>
  <c r="Q16" i="2"/>
  <c r="B24" i="2"/>
  <c r="B9" i="2"/>
  <c r="I16" i="2"/>
  <c r="K16" i="2"/>
  <c r="B21" i="2"/>
  <c r="B7" i="2"/>
  <c r="H5" i="2"/>
  <c r="G8" i="2"/>
  <c r="H8" i="2"/>
  <c r="H7" i="2"/>
  <c r="G7" i="2"/>
  <c r="F4" i="2"/>
  <c r="G6" i="2"/>
  <c r="H6" i="2"/>
  <c r="C4" i="2"/>
  <c r="H4" i="2"/>
  <c r="G5" i="2"/>
  <c r="G4" i="2"/>
  <c r="I5" i="2" l="1"/>
  <c r="F8" i="2"/>
  <c r="F7" i="2"/>
  <c r="I7" i="2"/>
  <c r="C6" i="2"/>
  <c r="C7" i="2"/>
  <c r="I8" i="2"/>
  <c r="I6" i="2"/>
  <c r="F6" i="2"/>
  <c r="F5" i="2"/>
  <c r="I4" i="2"/>
  <c r="C5" i="2"/>
  <c r="C8" i="2"/>
</calcChain>
</file>

<file path=xl/sharedStrings.xml><?xml version="1.0" encoding="utf-8"?>
<sst xmlns="http://schemas.openxmlformats.org/spreadsheetml/2006/main" count="1847" uniqueCount="202">
  <si>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</si>
  <si>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</si>
  <si>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</si>
  <si>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</si>
  <si>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</si>
  <si>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</si>
  <si>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</si>
  <si>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</si>
  <si>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</si>
  <si>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</si>
  <si>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</si>
  <si>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</si>
  <si>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</si>
  <si>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</si>
  <si>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</si>
  <si>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</si>
  <si>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</si>
  <si>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</si>
  <si>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</si>
  <si>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</si>
  <si>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</si>
  <si>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</si>
  <si>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</si>
  <si>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Lista Zespołów - Kinder+Sport - dwójki - z podziałem na grupy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</si>
  <si>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</si>
  <si>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</si>
  <si>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</si>
  <si>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</si>
  <si>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</si>
  <si>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</si>
  <si>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</si>
  <si>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</si>
  <si>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</si>
  <si>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4</t>
  </si>
  <si>
    <t>POLONEZ WYSZKÓW 5</t>
  </si>
  <si>
    <t>POLONEZ WYSZKÓW 1</t>
  </si>
  <si>
    <t>NIKE OSTROŁĘKA 1</t>
  </si>
  <si>
    <t>NIKE WĘGRÓW 1</t>
  </si>
  <si>
    <t>NIKE OSTROŁĘKA 2</t>
  </si>
  <si>
    <t>NIKE OSTROŁĘKA 3</t>
  </si>
  <si>
    <t>NIKE WĘGRÓW 3</t>
  </si>
  <si>
    <t>NIKE WĘGRÓW 4</t>
  </si>
  <si>
    <t>NIKE WĘGRÓW 2</t>
  </si>
  <si>
    <t>METRO 2</t>
  </si>
  <si>
    <t>METRO 1</t>
  </si>
  <si>
    <t>X</t>
  </si>
  <si>
    <t>NOSIR 1</t>
  </si>
  <si>
    <t>AZS AWF 2</t>
  </si>
  <si>
    <t>RUTKI PŁOŃSK 1</t>
  </si>
  <si>
    <t>NIKE OSTROŁĘKA 8</t>
  </si>
  <si>
    <t>NOSIR 2</t>
  </si>
  <si>
    <t>LUBOWIDZ 4</t>
  </si>
  <si>
    <t>SĘP ŻELECHÓW 3</t>
  </si>
  <si>
    <t>LUBOWIDZ 2</t>
  </si>
  <si>
    <t>NOSIR 4</t>
  </si>
  <si>
    <t>ZAMEK CIECHANÓW 3</t>
  </si>
  <si>
    <t>LUBOWIDZ 1</t>
  </si>
  <si>
    <t>SĘP ŻELECHÓW 4</t>
  </si>
  <si>
    <t>START LIPOWIEC 1</t>
  </si>
  <si>
    <t>NIKE OSTROŁĘKA 4</t>
  </si>
  <si>
    <t>SĘP ŻELECHÓW 6</t>
  </si>
  <si>
    <t>JARGOŚ KOBYŁKA 1</t>
  </si>
  <si>
    <t>LUBOWIDZ 3</t>
  </si>
  <si>
    <t>NOSIR 3</t>
  </si>
  <si>
    <t>NIKE OSTROŁĘKA 5</t>
  </si>
  <si>
    <t>ZAMEK CIECHANÓW 5</t>
  </si>
  <si>
    <t>AZS AWF 1</t>
  </si>
  <si>
    <t>VICTORIA KOBYŁKA 2</t>
  </si>
  <si>
    <t>POLONEZ WYSZKÓW 6</t>
  </si>
  <si>
    <t>AZS AWF 3</t>
  </si>
  <si>
    <t>SĘP ŻELECHÓW 5</t>
  </si>
  <si>
    <t>NOSIR 7</t>
  </si>
  <si>
    <t>SĘP ŻELECHÓW 2</t>
  </si>
  <si>
    <t>ZAMEK CIECHANÓW 4</t>
  </si>
  <si>
    <t>ZAMEK CIECHANÓW 1</t>
  </si>
  <si>
    <t>SĘP ŻELECHÓW 1</t>
  </si>
  <si>
    <t>VICTORIA KOBYŁKA 3</t>
  </si>
  <si>
    <t>NIKE OSTROŁĘKA 6</t>
  </si>
  <si>
    <t>ZAMEK CIECHANÓW 2</t>
  </si>
  <si>
    <t>VICTORIA KOBYŁKA 4</t>
  </si>
  <si>
    <t>NOSIR 6</t>
  </si>
  <si>
    <t>--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</si>
  <si>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</si>
  <si>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</si>
  <si>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</si>
  <si>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</si>
  <si>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</si>
  <si>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</si>
  <si>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</si>
  <si>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</si>
  <si>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</si>
  <si>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</si>
  <si>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</si>
  <si>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</si>
  <si>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</si>
  <si>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</si>
  <si>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</si>
  <si>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</si>
  <si>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</si>
  <si>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SPARTA WARSZAWA 2</t>
  </si>
  <si>
    <t>LTS LEGIONOVIA 4</t>
  </si>
  <si>
    <t>POLONEZ WYSZKÓW 3</t>
  </si>
  <si>
    <t>LTS LEGIONOVIA 2</t>
  </si>
  <si>
    <t>LTS LEGIONOVIA 3</t>
  </si>
  <si>
    <t>SPARTA WARSZAWA 3</t>
  </si>
  <si>
    <t>JARGOŚ KOBYŁKA 3</t>
  </si>
  <si>
    <t>UKS 321 1</t>
  </si>
  <si>
    <t>LTS LEGIONOVIA 1</t>
  </si>
  <si>
    <t>JARGOŚ KOBYŁKA 2</t>
  </si>
  <si>
    <t>SPARTA WARSZAWA 4</t>
  </si>
  <si>
    <t>UKS 321 2</t>
  </si>
  <si>
    <t>VICTORIA KOBYŁKA 1</t>
  </si>
  <si>
    <t>NOSIR 5</t>
  </si>
  <si>
    <t>nieobecni</t>
  </si>
  <si>
    <t>SP POMIECHÓWEK 1 (NB)</t>
  </si>
  <si>
    <t>NIKE OSTROŁĘKA 7</t>
  </si>
  <si>
    <t>SP 314 2 (NB)</t>
  </si>
  <si>
    <t>SP 314 1 (NB)</t>
  </si>
  <si>
    <t>SPARTA WARSZAWA 1 (NB)</t>
  </si>
  <si>
    <t>SMS WARSZAWA 1 (NB)</t>
  </si>
  <si>
    <t>ROZSTAWIENIE NA III TURNIEJ</t>
  </si>
  <si>
    <t>Atena Warszawa 1</t>
  </si>
  <si>
    <t>Opia Opinogóra 1</t>
  </si>
  <si>
    <t>SMS Warszawa 2</t>
  </si>
  <si>
    <t>UKS Lesznowola 3</t>
  </si>
  <si>
    <t>Volley Wyszków 3</t>
  </si>
  <si>
    <t>Nike Ostrołęka 5</t>
  </si>
  <si>
    <t>Olimpia Węgrów 6</t>
  </si>
  <si>
    <t>Olimp Mińsk Maz. 8</t>
  </si>
  <si>
    <t>Sparta Warszawa 2</t>
  </si>
  <si>
    <t>Opia Opinogóra 2</t>
  </si>
  <si>
    <t>Perła Złotokłos 2</t>
  </si>
  <si>
    <t>UKS Lesznowola 4</t>
  </si>
  <si>
    <t>Olimpia Węgrów 4</t>
  </si>
  <si>
    <t>Olimp Mińsk Maz. 5</t>
  </si>
  <si>
    <t>MUKS Krótka 6</t>
  </si>
  <si>
    <t>SPS Konstancin</t>
  </si>
  <si>
    <t>Volley Wyszków 1</t>
  </si>
  <si>
    <t>Olimpia Węgrów 2</t>
  </si>
  <si>
    <t>Volley Wyszków 2</t>
  </si>
  <si>
    <t>MUKS Krótka 3</t>
  </si>
  <si>
    <t>Sparta Warszawa 4</t>
  </si>
  <si>
    <t>Atena Warszawa 5</t>
  </si>
  <si>
    <t>Olimp Mińsk Maz. 6</t>
  </si>
  <si>
    <t>UKS Lesznowola 1</t>
  </si>
  <si>
    <t>Plas Warszawa 2</t>
  </si>
  <si>
    <t>MUKS Krótka 4</t>
  </si>
  <si>
    <t>Opia Opinogóra 4</t>
  </si>
  <si>
    <t>Nike Ostrołęka 6</t>
  </si>
  <si>
    <t>Atena Warszawa 6</t>
  </si>
  <si>
    <t>Olimpia Węgrów 1</t>
  </si>
  <si>
    <t>Atena Warszawa 2</t>
  </si>
  <si>
    <t>Opia Opinogóra 3</t>
  </si>
  <si>
    <t>Nike Ostrołęka 4</t>
  </si>
  <si>
    <t>Sparta Warszawa 5</t>
  </si>
  <si>
    <t>UKS Lesznowola 7</t>
  </si>
  <si>
    <t>Radomka Radom 1</t>
  </si>
  <si>
    <t>Perła Złotokłos 1</t>
  </si>
  <si>
    <t>UKS Lesznowola 2</t>
  </si>
  <si>
    <t>Nike Ostrołęka 3</t>
  </si>
  <si>
    <t>Olimp Mińsk Maz. 4</t>
  </si>
  <si>
    <t>Dębina Nieporęt 4</t>
  </si>
  <si>
    <t>Olimpia Węgrów 5</t>
  </si>
  <si>
    <t>Atena Warszawa 8</t>
  </si>
  <si>
    <t>Nike Ostrołęka 1</t>
  </si>
  <si>
    <t>SMS Warszawa 1</t>
  </si>
  <si>
    <t>Sęp Żelechów 2</t>
  </si>
  <si>
    <t>Dębina Nieporęt 3</t>
  </si>
  <si>
    <t>Radomka Radom 3</t>
  </si>
  <si>
    <t>Sęp Żelechów 4</t>
  </si>
  <si>
    <t>MUKS Krótka 5</t>
  </si>
  <si>
    <t>Atena Warszawa 7</t>
  </si>
  <si>
    <t>Sparta Warszawa 1</t>
  </si>
  <si>
    <t>Sęp Żelechów 1</t>
  </si>
  <si>
    <t>Nike Ostrołęka 2</t>
  </si>
  <si>
    <t>Atena Warszawa 3</t>
  </si>
  <si>
    <t>SMS Warszawa 3</t>
  </si>
  <si>
    <t>Radomka Radom 5</t>
  </si>
  <si>
    <t>UKS Lesznowola 5</t>
  </si>
  <si>
    <t>Olimp Mińsk Maz. 7</t>
  </si>
  <si>
    <t>Dębina Nieporęt 1</t>
  </si>
  <si>
    <t>Plas Warszawa 1</t>
  </si>
  <si>
    <t>Radomka Radom 2</t>
  </si>
  <si>
    <t>Olimpia Węgrów 3</t>
  </si>
  <si>
    <t>Sęp Żelechów 3</t>
  </si>
  <si>
    <t>Atena Warszawa 4</t>
  </si>
  <si>
    <t>Sparta Warszawa 6</t>
  </si>
  <si>
    <t>Olimp Mińsk Maz. 9</t>
  </si>
  <si>
    <t>UKS Izabelin</t>
  </si>
  <si>
    <t>Dębina Nieporęt 2</t>
  </si>
  <si>
    <t>MUKS Krótka 2</t>
  </si>
  <si>
    <t>Sparta Warszawa 3</t>
  </si>
  <si>
    <t>Radomka Radom 4</t>
  </si>
  <si>
    <t>UKS Lesznowola 6</t>
  </si>
  <si>
    <t>Nike Ostrołęka 7</t>
  </si>
  <si>
    <t>Olimp Mińsk Maz. 1</t>
  </si>
  <si>
    <t>Akademia Wójtowicza</t>
  </si>
  <si>
    <t>Olimp Mińsk Maz. 2</t>
  </si>
  <si>
    <t>Olimp Mińsk. Maz. 3</t>
  </si>
  <si>
    <t>KKS Kozienice</t>
  </si>
  <si>
    <t xml:space="preserve"> +</t>
  </si>
  <si>
    <t>MUKS Krótka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</si>
</sst>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2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28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6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20"/>
      <color indexed="8"/>
      <name val="Calibri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  <charset val="238"/>
    </font>
    <font>
      <b/>
      <sz val="240"/>
      <color theme="1"/>
      <name val="Calibri"/>
      <family val="2"/>
      <charset val="238"/>
      <scheme val="minor"/>
    </font>
    <font>
      <sz val="240"/>
      <color theme="1"/>
      <name val="Calibri"/>
      <family val="2"/>
      <charset val="238"/>
      <scheme val="minor"/>
    </font>
    <font>
      <b/>
      <sz val="22"/>
      <color indexed="8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4"/>
      <color indexed="8"/>
      <name val="Calibri"/>
      <family val="2"/>
      <charset val="238"/>
    </font>
    <font>
      <b/>
      <sz val="20"/>
      <color indexed="8"/>
      <name val="Calibri"/>
      <family val="2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5" fillId="3" borderId="7" xfId="0" applyFont="1" applyFill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7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8" fillId="9" borderId="5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5" fillId="3" borderId="17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7" fillId="5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5" fillId="3" borderId="4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26" xfId="0" applyFont="1" applyBorder="1"/>
    <xf numFmtId="0" fontId="19" fillId="0" borderId="9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4" fillId="13" borderId="0" xfId="0" applyFont="1" applyFill="1"/>
    <xf numFmtId="0" fontId="25" fillId="0" borderId="26" xfId="0" applyFont="1" applyBorder="1"/>
    <xf numFmtId="0" fontId="25" fillId="13" borderId="0" xfId="0" applyFont="1" applyFill="1"/>
    <xf numFmtId="0" fontId="25" fillId="0" borderId="0" xfId="0" applyFont="1"/>
    <xf numFmtId="0" fontId="25" fillId="0" borderId="28" xfId="0" applyFont="1" applyBorder="1"/>
    <xf numFmtId="0" fontId="25" fillId="0" borderId="0" xfId="0" applyFont="1" applyBorder="1"/>
    <xf numFmtId="0" fontId="4" fillId="0" borderId="0" xfId="0" applyFont="1" applyBorder="1"/>
    <xf numFmtId="0" fontId="25" fillId="13" borderId="26" xfId="0" applyFont="1" applyFill="1" applyBorder="1"/>
    <xf numFmtId="0" fontId="4" fillId="13" borderId="26" xfId="0" applyFont="1" applyFill="1" applyBorder="1"/>
    <xf numFmtId="0" fontId="26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quotePrefix="1" applyFont="1" applyFill="1" applyBorder="1"/>
    <xf numFmtId="0" fontId="2" fillId="14" borderId="16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8" fillId="15" borderId="5" xfId="0" applyNumberFormat="1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quotePrefix="1" applyFont="1" applyBorder="1"/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27" fillId="0" borderId="0" xfId="0" applyNumberFormat="1" applyFont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4" fillId="0" borderId="29" xfId="0" applyFont="1" applyBorder="1"/>
    <xf numFmtId="0" fontId="16" fillId="0" borderId="29" xfId="0" applyFont="1" applyBorder="1" applyAlignment="1">
      <alignment horizontal="center"/>
    </xf>
    <xf numFmtId="0" fontId="0" fillId="0" borderId="29" xfId="0" applyBorder="1"/>
    <xf numFmtId="0" fontId="27" fillId="0" borderId="29" xfId="0" applyFont="1" applyBorder="1"/>
    <xf numFmtId="0" fontId="4" fillId="0" borderId="29" xfId="0" applyFont="1" applyBorder="1" applyAlignment="1">
      <alignment horizontal="center"/>
    </xf>
    <xf numFmtId="0" fontId="16" fillId="0" borderId="0" xfId="0" applyFont="1" applyBorder="1"/>
    <xf numFmtId="0" fontId="7" fillId="6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28" fillId="0" borderId="0" xfId="0" applyFont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0" fillId="7" borderId="8" xfId="0" applyFill="1" applyBorder="1" applyAlignment="1"/>
    <xf numFmtId="0" fontId="22" fillId="6" borderId="22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">
    <cellStyle name="Normalny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Calibri"/>
        <scheme val="none"/>
      </font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G102"/>
  <sheetViews>
    <sheetView topLeftCell="B54" zoomScale="55" zoomScaleNormal="55" workbookViewId="0">
      <selection activeCell="K67" sqref="K67"/>
    </sheetView>
  </sheetViews>
  <sheetFormatPr defaultRowHeight="14.4" x14ac:dyDescent="0.3"/>
  <cols>
    <col min="1" max="1" width="11.33203125" style="9" hidden="1" customWidth="1"/>
    <col min="2" max="2" width="7.6640625" customWidth="1"/>
    <col min="3" max="3" width="57.5546875" customWidth="1"/>
    <col min="4" max="4" width="22.33203125" bestFit="1" customWidth="1"/>
    <col min="5" max="5" width="15.44140625" customWidth="1"/>
    <col min="6" max="6" width="36.44140625" customWidth="1"/>
    <col min="7" max="7" width="38.33203125" customWidth="1"/>
    <col min="14" max="14" width="64" customWidth="1"/>
  </cols>
  <sheetData>
    <row r="1" spans="1:7" ht="21" x14ac:dyDescent="0.4">
      <c r="B1" s="3" t="s">
        <v>23</v>
      </c>
      <c r="C1" s="4"/>
    </row>
    <row r="2" spans="1:7" ht="21" x14ac:dyDescent="0.4">
      <c r="A2" s="5"/>
      <c r="B2" s="4"/>
      <c r="C2" s="4"/>
    </row>
    <row r="3" spans="1:7" ht="42.6" thickBot="1" x14ac:dyDescent="0.35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92" t="s">
        <v>82</v>
      </c>
      <c r="G3" s="92" t="s">
        <v>83</v>
      </c>
    </row>
    <row r="4" spans="1:7" ht="26.4" thickBot="1" x14ac:dyDescent="0.55000000000000004">
      <c r="A4" s="7" t="str">
        <f>'Lista Zespołów'!$D4&amp;'Lista Zespołów'!$E4</f>
        <v>A1</v>
      </c>
      <c r="B4" s="6">
        <v>1</v>
      </c>
      <c r="C4" s="121" t="s">
        <v>180</v>
      </c>
      <c r="D4" s="7" t="s">
        <v>6</v>
      </c>
      <c r="E4" s="7">
        <v>1</v>
      </c>
    </row>
    <row r="5" spans="1:7" ht="26.4" thickBot="1" x14ac:dyDescent="0.55000000000000004">
      <c r="A5" s="7" t="str">
        <f>'Lista Zespołów'!$D5&amp;'Lista Zespołów'!$E5</f>
        <v>A2</v>
      </c>
      <c r="B5" s="6">
        <v>2</v>
      </c>
      <c r="C5" s="122" t="s">
        <v>195</v>
      </c>
      <c r="D5" s="7" t="s">
        <v>6</v>
      </c>
      <c r="E5" s="7">
        <v>2</v>
      </c>
    </row>
    <row r="6" spans="1:7" ht="26.4" thickBot="1" x14ac:dyDescent="0.55000000000000004">
      <c r="A6" s="7" t="str">
        <f>'Lista Zespołów'!$D6&amp;'Lista Zespołów'!$E6</f>
        <v>A3</v>
      </c>
      <c r="B6" s="6">
        <v>3</v>
      </c>
      <c r="C6" s="122" t="s">
        <v>189</v>
      </c>
      <c r="D6" s="7" t="s">
        <v>6</v>
      </c>
      <c r="E6" s="7">
        <v>3</v>
      </c>
    </row>
    <row r="7" spans="1:7" ht="26.4" thickBot="1" x14ac:dyDescent="0.55000000000000004">
      <c r="A7" s="7" t="str">
        <f>'Lista Zespołów'!$D7&amp;'Lista Zespołów'!$E7</f>
        <v>A4</v>
      </c>
      <c r="B7" s="6">
        <v>4</v>
      </c>
      <c r="C7" s="122" t="s">
        <v>167</v>
      </c>
      <c r="D7" s="7" t="s">
        <v>6</v>
      </c>
      <c r="E7" s="7">
        <v>4</v>
      </c>
    </row>
    <row r="8" spans="1:7" ht="26.4" thickBot="1" x14ac:dyDescent="0.55000000000000004">
      <c r="A8" s="7" t="str">
        <f>'Lista Zespołów'!$D8&amp;'Lista Zespołów'!$E8</f>
        <v>A5</v>
      </c>
      <c r="B8" s="6">
        <v>5</v>
      </c>
      <c r="C8" s="122" t="s">
        <v>136</v>
      </c>
      <c r="D8" s="7" t="s">
        <v>6</v>
      </c>
      <c r="E8" s="7">
        <v>5</v>
      </c>
    </row>
    <row r="9" spans="1:7" ht="26.4" thickBot="1" x14ac:dyDescent="0.55000000000000004">
      <c r="A9" s="60" t="str">
        <f>'Lista Zespołów'!$D9&amp;'Lista Zespołów'!$E9</f>
        <v>A6</v>
      </c>
      <c r="B9" s="89">
        <v>6</v>
      </c>
      <c r="C9" s="122" t="s">
        <v>164</v>
      </c>
      <c r="D9" s="104" t="s">
        <v>6</v>
      </c>
      <c r="E9" s="105">
        <v>6</v>
      </c>
      <c r="F9" s="106"/>
      <c r="G9" s="106"/>
    </row>
    <row r="10" spans="1:7" ht="26.4" thickBot="1" x14ac:dyDescent="0.55000000000000004">
      <c r="A10" s="107" t="str">
        <f>'Lista Zespołów'!$D10&amp;'Lista Zespołów'!$E10</f>
        <v>A7</v>
      </c>
      <c r="B10" s="108">
        <v>7</v>
      </c>
      <c r="C10" s="122" t="s">
        <v>182</v>
      </c>
      <c r="D10" s="109" t="s">
        <v>6</v>
      </c>
      <c r="E10" s="109">
        <v>7</v>
      </c>
      <c r="F10" s="106"/>
      <c r="G10" s="106"/>
    </row>
    <row r="11" spans="1:7" ht="26.4" thickBot="1" x14ac:dyDescent="0.55000000000000004">
      <c r="A11" s="107" t="str">
        <f>'Lista Zespołów'!$D11&amp;'Lista Zespołów'!$E11</f>
        <v>A8</v>
      </c>
      <c r="B11" s="108">
        <v>8</v>
      </c>
      <c r="C11" s="122" t="s">
        <v>196</v>
      </c>
      <c r="D11" s="109" t="s">
        <v>6</v>
      </c>
      <c r="E11" s="109">
        <v>8</v>
      </c>
      <c r="F11" s="106"/>
      <c r="G11" s="106"/>
    </row>
    <row r="12" spans="1:7" ht="26.4" thickBot="1" x14ac:dyDescent="0.55000000000000004">
      <c r="A12" s="60" t="str">
        <f>'Lista Zespołów'!$D12&amp;'Lista Zespołów'!$E12</f>
        <v>B1</v>
      </c>
      <c r="B12" s="110">
        <v>9</v>
      </c>
      <c r="C12" s="121" t="s">
        <v>157</v>
      </c>
      <c r="D12" s="111" t="s">
        <v>5</v>
      </c>
      <c r="E12" s="111">
        <v>1</v>
      </c>
      <c r="F12" s="112"/>
      <c r="G12" s="112"/>
    </row>
    <row r="13" spans="1:7" ht="26.4" thickBot="1" x14ac:dyDescent="0.55000000000000004">
      <c r="A13" s="60" t="str">
        <f>'Lista Zespołów'!$D13&amp;'Lista Zespołów'!$E13</f>
        <v>B2</v>
      </c>
      <c r="B13" s="108">
        <v>10</v>
      </c>
      <c r="C13" s="122" t="s">
        <v>175</v>
      </c>
      <c r="D13" s="61" t="s">
        <v>5</v>
      </c>
      <c r="E13" s="61">
        <v>2</v>
      </c>
    </row>
    <row r="14" spans="1:7" ht="26.4" thickBot="1" x14ac:dyDescent="0.55000000000000004">
      <c r="A14" s="60" t="str">
        <f>'Lista Zespołów'!$D14&amp;'Lista Zespołów'!$E14</f>
        <v>B3</v>
      </c>
      <c r="B14" s="108">
        <v>11</v>
      </c>
      <c r="C14" s="122" t="s">
        <v>129</v>
      </c>
      <c r="D14" s="61" t="s">
        <v>5</v>
      </c>
      <c r="E14" s="61">
        <v>3</v>
      </c>
    </row>
    <row r="15" spans="1:7" ht="26.4" thickBot="1" x14ac:dyDescent="0.55000000000000004">
      <c r="A15" s="60" t="str">
        <f>'Lista Zespołów'!$D15&amp;'Lista Zespołów'!$E15</f>
        <v>B4</v>
      </c>
      <c r="B15" s="89">
        <v>12</v>
      </c>
      <c r="C15" s="122" t="s">
        <v>168</v>
      </c>
      <c r="D15" s="61" t="s">
        <v>5</v>
      </c>
      <c r="E15" s="61">
        <v>4</v>
      </c>
    </row>
    <row r="16" spans="1:7" ht="26.4" thickBot="1" x14ac:dyDescent="0.55000000000000004">
      <c r="A16" s="60" t="str">
        <f>'Lista Zespołów'!$D16&amp;'Lista Zespołów'!$E16</f>
        <v>B5</v>
      </c>
      <c r="B16" s="108">
        <v>13</v>
      </c>
      <c r="C16" s="122" t="s">
        <v>185</v>
      </c>
      <c r="D16" s="61" t="s">
        <v>5</v>
      </c>
      <c r="E16" s="61">
        <v>5</v>
      </c>
    </row>
    <row r="17" spans="1:7" ht="26.4" thickBot="1" x14ac:dyDescent="0.55000000000000004">
      <c r="A17" s="60" t="str">
        <f>'Lista Zespołów'!$D17&amp;'Lista Zespołów'!$E17</f>
        <v>B6</v>
      </c>
      <c r="B17" s="108">
        <v>14</v>
      </c>
      <c r="C17" s="122" t="s">
        <v>149</v>
      </c>
      <c r="D17" s="105" t="s">
        <v>5</v>
      </c>
      <c r="E17" s="105">
        <v>6</v>
      </c>
      <c r="F17" s="106"/>
      <c r="G17" s="106"/>
    </row>
    <row r="18" spans="1:7" ht="26.4" thickBot="1" x14ac:dyDescent="0.55000000000000004">
      <c r="A18" s="107" t="str">
        <f>'Lista Zespołów'!$D18&amp;'Lista Zespołów'!$E18</f>
        <v>B7</v>
      </c>
      <c r="B18" s="89">
        <v>15</v>
      </c>
      <c r="C18" s="122" t="s">
        <v>177</v>
      </c>
      <c r="D18" s="109" t="s">
        <v>5</v>
      </c>
      <c r="E18" s="109">
        <v>7</v>
      </c>
      <c r="F18" s="106"/>
      <c r="G18" s="106"/>
    </row>
    <row r="19" spans="1:7" ht="26.4" thickBot="1" x14ac:dyDescent="0.55000000000000004">
      <c r="A19" s="107" t="str">
        <f>'Lista Zespołów'!$D19&amp;'Lista Zespołów'!$E19</f>
        <v>B8</v>
      </c>
      <c r="B19" s="108">
        <v>16</v>
      </c>
      <c r="C19" s="122" t="s">
        <v>125</v>
      </c>
      <c r="D19" s="109" t="s">
        <v>5</v>
      </c>
      <c r="E19" s="109">
        <v>8</v>
      </c>
      <c r="F19" s="106"/>
      <c r="G19" s="106"/>
    </row>
    <row r="20" spans="1:7" ht="26.4" thickBot="1" x14ac:dyDescent="0.55000000000000004">
      <c r="A20" s="60" t="str">
        <f>'Lista Zespołów'!$D20&amp;'Lista Zespołów'!$E20</f>
        <v>C1</v>
      </c>
      <c r="B20" s="113">
        <v>17</v>
      </c>
      <c r="C20" s="121" t="s">
        <v>197</v>
      </c>
      <c r="D20" s="111" t="s">
        <v>4</v>
      </c>
      <c r="E20" s="111">
        <v>1</v>
      </c>
      <c r="F20" s="112"/>
      <c r="G20" s="112"/>
    </row>
    <row r="21" spans="1:7" ht="26.4" thickBot="1" x14ac:dyDescent="0.55000000000000004">
      <c r="A21" s="60" t="str">
        <f>'Lista Zespołów'!$D21&amp;'Lista Zespołów'!$E21</f>
        <v>C2</v>
      </c>
      <c r="B21" s="89">
        <v>18</v>
      </c>
      <c r="C21" s="122" t="s">
        <v>139</v>
      </c>
      <c r="D21" s="61" t="s">
        <v>4</v>
      </c>
      <c r="E21" s="61">
        <v>2</v>
      </c>
    </row>
    <row r="22" spans="1:7" ht="26.4" thickBot="1" x14ac:dyDescent="0.55000000000000004">
      <c r="A22" s="60" t="str">
        <f>'Lista Zespołów'!$D22&amp;'Lista Zespołów'!$E22</f>
        <v>C3</v>
      </c>
      <c r="B22" s="108">
        <v>19</v>
      </c>
      <c r="C22" s="122" t="s">
        <v>198</v>
      </c>
      <c r="D22" s="61" t="s">
        <v>4</v>
      </c>
      <c r="E22" s="61">
        <v>3</v>
      </c>
    </row>
    <row r="23" spans="1:7" ht="26.4" thickBot="1" x14ac:dyDescent="0.55000000000000004">
      <c r="A23" s="60" t="str">
        <f>'Lista Zespołów'!$D23&amp;'Lista Zespołów'!$E23</f>
        <v>C4</v>
      </c>
      <c r="B23" s="108">
        <v>20</v>
      </c>
      <c r="C23" s="122" t="s">
        <v>193</v>
      </c>
      <c r="D23" s="61" t="s">
        <v>4</v>
      </c>
      <c r="E23" s="61">
        <v>4</v>
      </c>
    </row>
    <row r="24" spans="1:7" ht="26.4" thickBot="1" x14ac:dyDescent="0.55000000000000004">
      <c r="A24" s="60" t="str">
        <f>'Lista Zespołów'!$D24&amp;'Lista Zespołów'!$E24</f>
        <v>C5</v>
      </c>
      <c r="B24" s="89">
        <v>21</v>
      </c>
      <c r="C24" s="122" t="s">
        <v>155</v>
      </c>
      <c r="D24" s="61" t="s">
        <v>4</v>
      </c>
      <c r="E24" s="61">
        <v>5</v>
      </c>
    </row>
    <row r="25" spans="1:7" ht="26.4" thickBot="1" x14ac:dyDescent="0.55000000000000004">
      <c r="A25" s="60" t="str">
        <f>'Lista Zespołów'!$D25&amp;'Lista Zespołów'!$E25</f>
        <v>C6</v>
      </c>
      <c r="B25" s="108">
        <v>22</v>
      </c>
      <c r="C25" s="122" t="s">
        <v>131</v>
      </c>
      <c r="D25" s="105" t="s">
        <v>4</v>
      </c>
      <c r="E25" s="105">
        <v>6</v>
      </c>
      <c r="F25" s="106"/>
      <c r="G25" s="106"/>
    </row>
    <row r="26" spans="1:7" ht="26.4" thickBot="1" x14ac:dyDescent="0.55000000000000004">
      <c r="A26" s="107" t="str">
        <f>'Lista Zespołów'!$D26&amp;'Lista Zespołów'!$E26</f>
        <v>C7</v>
      </c>
      <c r="B26" s="108">
        <v>23</v>
      </c>
      <c r="C26" s="122" t="s">
        <v>166</v>
      </c>
      <c r="D26" s="109" t="s">
        <v>4</v>
      </c>
      <c r="E26" s="109">
        <v>7</v>
      </c>
      <c r="F26" s="106"/>
      <c r="G26" s="106"/>
    </row>
    <row r="27" spans="1:7" ht="26.4" thickBot="1" x14ac:dyDescent="0.55000000000000004">
      <c r="A27" s="107" t="str">
        <f>'Lista Zespołów'!$D27&amp;'Lista Zespołów'!$E27</f>
        <v>C8</v>
      </c>
      <c r="B27" s="89">
        <v>24</v>
      </c>
      <c r="C27" s="122" t="s">
        <v>126</v>
      </c>
      <c r="D27" s="109" t="s">
        <v>4</v>
      </c>
      <c r="E27" s="109">
        <v>8</v>
      </c>
      <c r="F27" s="106"/>
      <c r="G27" s="106"/>
    </row>
    <row r="28" spans="1:7" ht="26.4" thickBot="1" x14ac:dyDescent="0.55000000000000004">
      <c r="A28" s="60" t="str">
        <f>'Lista Zespołów'!$D28&amp;'Lista Zespołów'!$E28</f>
        <v>D1</v>
      </c>
      <c r="B28" s="110">
        <v>25</v>
      </c>
      <c r="C28" s="121" t="s">
        <v>183</v>
      </c>
      <c r="D28" s="111" t="s">
        <v>3</v>
      </c>
      <c r="E28" s="111">
        <v>1</v>
      </c>
      <c r="F28" s="112"/>
      <c r="G28" s="112"/>
    </row>
    <row r="29" spans="1:7" ht="26.4" thickBot="1" x14ac:dyDescent="0.55000000000000004">
      <c r="A29" s="60" t="str">
        <f>'Lista Zespołów'!$D29&amp;'Lista Zespołów'!$E29</f>
        <v>D2</v>
      </c>
      <c r="B29" s="108">
        <v>26</v>
      </c>
      <c r="C29" s="122" t="s">
        <v>154</v>
      </c>
      <c r="D29" s="61" t="s">
        <v>3</v>
      </c>
      <c r="E29" s="61">
        <v>2</v>
      </c>
    </row>
    <row r="30" spans="1:7" ht="26.4" thickBot="1" x14ac:dyDescent="0.55000000000000004">
      <c r="A30" s="60" t="str">
        <f>'Lista Zespołów'!$D30&amp;'Lista Zespołów'!$E30</f>
        <v>D3</v>
      </c>
      <c r="B30" s="108">
        <v>27</v>
      </c>
      <c r="C30" s="122" t="s">
        <v>184</v>
      </c>
      <c r="D30" s="61" t="s">
        <v>3</v>
      </c>
      <c r="E30" s="61">
        <v>3</v>
      </c>
    </row>
    <row r="31" spans="1:7" ht="26.4" thickBot="1" x14ac:dyDescent="0.55000000000000004">
      <c r="A31" s="60" t="str">
        <f>'Lista Zespołów'!$D31&amp;'Lista Zespołów'!$E31</f>
        <v>D4</v>
      </c>
      <c r="B31" s="89">
        <v>28</v>
      </c>
      <c r="C31" s="122" t="s">
        <v>188</v>
      </c>
      <c r="D31" s="61" t="s">
        <v>3</v>
      </c>
      <c r="E31" s="61">
        <v>4</v>
      </c>
    </row>
    <row r="32" spans="1:7" ht="26.4" thickBot="1" x14ac:dyDescent="0.55000000000000004">
      <c r="A32" s="60" t="str">
        <f>'Lista Zespołów'!$D32&amp;'Lista Zespołów'!$E32</f>
        <v>D5</v>
      </c>
      <c r="B32" s="89">
        <v>29</v>
      </c>
      <c r="C32" s="122" t="s">
        <v>123</v>
      </c>
      <c r="D32" s="105" t="s">
        <v>3</v>
      </c>
      <c r="E32" s="105">
        <v>5</v>
      </c>
      <c r="F32" s="106"/>
      <c r="G32" s="106"/>
    </row>
    <row r="33" spans="1:7" ht="26.4" thickBot="1" x14ac:dyDescent="0.55000000000000004">
      <c r="A33" s="60" t="str">
        <f>'Lista Zespołów'!$D33&amp;'Lista Zespołów'!$E33</f>
        <v>D6</v>
      </c>
      <c r="B33" s="108">
        <v>30</v>
      </c>
      <c r="C33" s="122" t="s">
        <v>171</v>
      </c>
      <c r="D33" s="105" t="s">
        <v>3</v>
      </c>
      <c r="E33" s="105">
        <v>6</v>
      </c>
      <c r="F33" s="106"/>
      <c r="G33" s="106"/>
    </row>
    <row r="34" spans="1:7" ht="26.4" thickBot="1" x14ac:dyDescent="0.55000000000000004">
      <c r="A34" s="107" t="str">
        <f>'Lista Zespołów'!$D34&amp;'Lista Zespołów'!$E34</f>
        <v>D7</v>
      </c>
      <c r="B34" s="108">
        <v>31</v>
      </c>
      <c r="C34" s="122" t="s">
        <v>142</v>
      </c>
      <c r="D34" s="109" t="s">
        <v>3</v>
      </c>
      <c r="E34" s="109">
        <v>7</v>
      </c>
      <c r="F34" s="106"/>
      <c r="G34" s="106"/>
    </row>
    <row r="35" spans="1:7" ht="26.4" thickBot="1" x14ac:dyDescent="0.55000000000000004">
      <c r="A35" s="107" t="str">
        <f>'Lista Zespołów'!$D35&amp;'Lista Zespołów'!$E35</f>
        <v>D8</v>
      </c>
      <c r="B35" s="89">
        <v>32</v>
      </c>
      <c r="C35" s="122" t="s">
        <v>160</v>
      </c>
      <c r="D35" s="109" t="s">
        <v>3</v>
      </c>
      <c r="E35" s="109">
        <v>8</v>
      </c>
      <c r="F35" s="106"/>
      <c r="G35" s="106"/>
    </row>
    <row r="36" spans="1:7" ht="26.4" thickBot="1" x14ac:dyDescent="0.55000000000000004">
      <c r="A36" s="60" t="str">
        <f>'Lista Zespołów'!$D36&amp;'Lista Zespołów'!$E36</f>
        <v>E1</v>
      </c>
      <c r="B36" s="110">
        <v>33</v>
      </c>
      <c r="C36" s="121" t="s">
        <v>187</v>
      </c>
      <c r="D36" s="111" t="s">
        <v>24</v>
      </c>
      <c r="E36" s="111">
        <v>1</v>
      </c>
      <c r="F36" s="112"/>
      <c r="G36" s="112"/>
    </row>
    <row r="37" spans="1:7" ht="26.4" thickBot="1" x14ac:dyDescent="0.55000000000000004">
      <c r="A37" s="60" t="str">
        <f>'Lista Zespołów'!$D37&amp;'Lista Zespołów'!$E37</f>
        <v>E2</v>
      </c>
      <c r="B37" s="108">
        <v>34</v>
      </c>
      <c r="C37" s="122" t="s">
        <v>179</v>
      </c>
      <c r="D37" s="61" t="s">
        <v>24</v>
      </c>
      <c r="E37" s="61">
        <v>2</v>
      </c>
    </row>
    <row r="38" spans="1:7" ht="26.4" thickBot="1" x14ac:dyDescent="0.55000000000000004">
      <c r="A38" s="60" t="str">
        <f>'Lista Zespołów'!$D38&amp;'Lista Zespołów'!$E38</f>
        <v>E3</v>
      </c>
      <c r="B38" s="108">
        <v>35</v>
      </c>
      <c r="C38" s="122" t="s">
        <v>153</v>
      </c>
      <c r="D38" s="61" t="s">
        <v>24</v>
      </c>
      <c r="E38" s="61">
        <v>3</v>
      </c>
    </row>
    <row r="39" spans="1:7" ht="26.4" thickBot="1" x14ac:dyDescent="0.55000000000000004">
      <c r="A39" s="60" t="str">
        <f>'Lista Zespołów'!$D39&amp;'Lista Zespołów'!$E39</f>
        <v>E4</v>
      </c>
      <c r="B39" s="89">
        <v>36</v>
      </c>
      <c r="C39" s="122" t="s">
        <v>170</v>
      </c>
      <c r="D39" s="61" t="s">
        <v>24</v>
      </c>
      <c r="E39" s="61">
        <v>4</v>
      </c>
    </row>
    <row r="40" spans="1:7" ht="26.4" thickBot="1" x14ac:dyDescent="0.55000000000000004">
      <c r="A40" s="60" t="str">
        <f>'Lista Zespołów'!$D40&amp;'Lista Zespołów'!$E40</f>
        <v>E5</v>
      </c>
      <c r="B40" s="89">
        <v>37</v>
      </c>
      <c r="C40" s="122" t="s">
        <v>194</v>
      </c>
      <c r="D40" s="61" t="s">
        <v>24</v>
      </c>
      <c r="E40" s="61">
        <v>5</v>
      </c>
    </row>
    <row r="41" spans="1:7" ht="26.4" thickBot="1" x14ac:dyDescent="0.55000000000000004">
      <c r="A41" s="60" t="str">
        <f>'Lista Zespołów'!$D41&amp;'Lista Zespołów'!$E41</f>
        <v>E6</v>
      </c>
      <c r="B41" s="108">
        <v>38</v>
      </c>
      <c r="C41" s="122" t="s">
        <v>176</v>
      </c>
      <c r="D41" s="105" t="s">
        <v>24</v>
      </c>
      <c r="E41" s="105">
        <v>6</v>
      </c>
      <c r="F41" s="106"/>
      <c r="G41" s="106"/>
    </row>
    <row r="42" spans="1:7" ht="26.4" thickBot="1" x14ac:dyDescent="0.55000000000000004">
      <c r="A42" s="107" t="str">
        <f>'Lista Zespołów'!$D42&amp;'Lista Zespołów'!$E42</f>
        <v>E7</v>
      </c>
      <c r="B42" s="89">
        <v>39</v>
      </c>
      <c r="C42" s="122" t="s">
        <v>122</v>
      </c>
      <c r="D42" s="109" t="s">
        <v>24</v>
      </c>
      <c r="E42" s="109">
        <v>7</v>
      </c>
      <c r="F42" s="106"/>
      <c r="G42" s="106"/>
    </row>
    <row r="43" spans="1:7" ht="26.4" thickBot="1" x14ac:dyDescent="0.55000000000000004">
      <c r="A43" s="107" t="str">
        <f>'Lista Zespołów'!$D43&amp;'Lista Zespołów'!$E43</f>
        <v>E8</v>
      </c>
      <c r="B43" s="108">
        <v>40</v>
      </c>
      <c r="C43" s="122" t="s">
        <v>147</v>
      </c>
      <c r="D43" s="109" t="s">
        <v>24</v>
      </c>
      <c r="E43" s="109">
        <v>8</v>
      </c>
      <c r="F43" s="106"/>
      <c r="G43" s="106"/>
    </row>
    <row r="44" spans="1:7" ht="26.4" thickBot="1" x14ac:dyDescent="0.55000000000000004">
      <c r="A44" s="60" t="str">
        <f>'Lista Zespołów'!$D44&amp;'Lista Zespołów'!$E44</f>
        <v>F1</v>
      </c>
      <c r="B44" s="110">
        <v>41</v>
      </c>
      <c r="C44" s="121" t="s">
        <v>172</v>
      </c>
      <c r="D44" s="111" t="s">
        <v>25</v>
      </c>
      <c r="E44" s="111">
        <v>1</v>
      </c>
      <c r="F44" s="112"/>
      <c r="G44" s="112"/>
    </row>
    <row r="45" spans="1:7" ht="26.4" thickBot="1" x14ac:dyDescent="0.55000000000000004">
      <c r="A45" s="60" t="str">
        <f>'Lista Zespołów'!$D45&amp;'Lista Zespołów'!$E45</f>
        <v>F2</v>
      </c>
      <c r="B45" s="108">
        <v>42</v>
      </c>
      <c r="C45" s="122" t="s">
        <v>121</v>
      </c>
      <c r="D45" s="61" t="s">
        <v>25</v>
      </c>
      <c r="E45" s="61">
        <v>2</v>
      </c>
    </row>
    <row r="46" spans="1:7" ht="26.4" thickBot="1" x14ac:dyDescent="0.55000000000000004">
      <c r="A46" s="60" t="str">
        <f>'Lista Zespołów'!$D46&amp;'Lista Zespołów'!$E46</f>
        <v>F3</v>
      </c>
      <c r="B46" s="89">
        <v>43</v>
      </c>
      <c r="C46" s="122" t="s">
        <v>144</v>
      </c>
      <c r="D46" s="61" t="s">
        <v>25</v>
      </c>
      <c r="E46" s="61">
        <v>3</v>
      </c>
    </row>
    <row r="47" spans="1:7" ht="26.4" thickBot="1" x14ac:dyDescent="0.55000000000000004">
      <c r="A47" s="60" t="str">
        <f>'Lista Zespołów'!$D47&amp;'Lista Zespołów'!$E47</f>
        <v>F4</v>
      </c>
      <c r="B47" s="108">
        <v>44</v>
      </c>
      <c r="C47" s="122" t="s">
        <v>151</v>
      </c>
      <c r="D47" s="61" t="s">
        <v>25</v>
      </c>
      <c r="E47" s="61">
        <v>4</v>
      </c>
    </row>
    <row r="48" spans="1:7" ht="26.4" thickBot="1" x14ac:dyDescent="0.55000000000000004">
      <c r="A48" s="60" t="str">
        <f>'Lista Zespołów'!$D48&amp;'Lista Zespołów'!$E48</f>
        <v>F5</v>
      </c>
      <c r="B48" s="89">
        <v>45</v>
      </c>
      <c r="C48" s="122" t="s">
        <v>158</v>
      </c>
      <c r="D48" s="61" t="s">
        <v>25</v>
      </c>
      <c r="E48" s="61">
        <v>5</v>
      </c>
    </row>
    <row r="49" spans="1:7" ht="26.4" thickBot="1" x14ac:dyDescent="0.55000000000000004">
      <c r="A49" s="60" t="str">
        <f>'Lista Zespołów'!$D49&amp;'Lista Zespołów'!$E49</f>
        <v>F6</v>
      </c>
      <c r="B49" s="108">
        <v>46</v>
      </c>
      <c r="C49" s="122" t="s">
        <v>199</v>
      </c>
      <c r="D49" s="105" t="s">
        <v>25</v>
      </c>
      <c r="E49" s="105">
        <v>6</v>
      </c>
      <c r="F49" s="106"/>
      <c r="G49" s="106"/>
    </row>
    <row r="50" spans="1:7" ht="26.4" thickBot="1" x14ac:dyDescent="0.55000000000000004">
      <c r="A50" s="107" t="str">
        <f>'Lista Zespołów'!$D50&amp;'Lista Zespołów'!$E50</f>
        <v>F7</v>
      </c>
      <c r="B50" s="108">
        <v>47</v>
      </c>
      <c r="C50" s="122" t="s">
        <v>124</v>
      </c>
      <c r="D50" s="109" t="s">
        <v>25</v>
      </c>
      <c r="E50" s="109">
        <v>7</v>
      </c>
      <c r="F50" s="106"/>
      <c r="G50" s="106"/>
    </row>
    <row r="51" spans="1:7" ht="26.4" thickBot="1" x14ac:dyDescent="0.55000000000000004">
      <c r="A51" s="107" t="str">
        <f>'Lista Zespołów'!$D51&amp;'Lista Zespołów'!$E51</f>
        <v>F8</v>
      </c>
      <c r="B51" s="89">
        <v>48</v>
      </c>
      <c r="C51" s="122" t="s">
        <v>132</v>
      </c>
      <c r="D51" s="109" t="s">
        <v>25</v>
      </c>
      <c r="E51" s="109">
        <v>8</v>
      </c>
      <c r="F51" s="106"/>
      <c r="G51" s="106"/>
    </row>
    <row r="52" spans="1:7" ht="26.4" thickBot="1" x14ac:dyDescent="0.55000000000000004">
      <c r="A52" s="7" t="str">
        <f>'Lista Zespołów'!$D52&amp;'Lista Zespołów'!$E52</f>
        <v>G1</v>
      </c>
      <c r="B52" s="113">
        <v>49</v>
      </c>
      <c r="C52" s="121" t="s">
        <v>137</v>
      </c>
      <c r="D52" s="114" t="s">
        <v>26</v>
      </c>
      <c r="E52" s="114">
        <v>1</v>
      </c>
      <c r="F52" s="112"/>
      <c r="G52" s="112"/>
    </row>
    <row r="53" spans="1:7" ht="26.4" thickBot="1" x14ac:dyDescent="0.55000000000000004">
      <c r="A53" s="60" t="str">
        <f>'Lista Zespołów'!$D53&amp;'Lista Zespołów'!$E53</f>
        <v>G2</v>
      </c>
      <c r="B53" s="108">
        <v>50</v>
      </c>
      <c r="C53" s="122" t="s">
        <v>150</v>
      </c>
      <c r="D53" s="61" t="s">
        <v>26</v>
      </c>
      <c r="E53" s="61">
        <v>2</v>
      </c>
    </row>
    <row r="54" spans="1:7" ht="26.4" thickBot="1" x14ac:dyDescent="0.55000000000000004">
      <c r="A54" s="60" t="str">
        <f>'Lista Zespołów'!$D54&amp;'Lista Zespołów'!$E54</f>
        <v>G3</v>
      </c>
      <c r="B54" s="89">
        <v>51</v>
      </c>
      <c r="C54" s="122" t="s">
        <v>156</v>
      </c>
      <c r="D54" s="61" t="s">
        <v>26</v>
      </c>
      <c r="E54" s="61">
        <v>3</v>
      </c>
    </row>
    <row r="55" spans="1:7" ht="26.4" thickBot="1" x14ac:dyDescent="0.55000000000000004">
      <c r="A55" s="60" t="str">
        <f>'Lista Zespołów'!$D55&amp;'Lista Zespołów'!$E55</f>
        <v>G4</v>
      </c>
      <c r="B55" s="108">
        <v>52</v>
      </c>
      <c r="C55" s="122" t="s">
        <v>127</v>
      </c>
      <c r="D55" s="61" t="s">
        <v>26</v>
      </c>
      <c r="E55" s="61">
        <v>4</v>
      </c>
    </row>
    <row r="56" spans="1:7" ht="26.4" thickBot="1" x14ac:dyDescent="0.55000000000000004">
      <c r="A56" s="60" t="str">
        <f>'Lista Zespołów'!$D56&amp;'Lista Zespołów'!$E56</f>
        <v>G5</v>
      </c>
      <c r="B56" s="108">
        <v>53</v>
      </c>
      <c r="C56" s="122" t="s">
        <v>191</v>
      </c>
      <c r="D56" s="61" t="s">
        <v>26</v>
      </c>
      <c r="E56" s="61">
        <v>5</v>
      </c>
    </row>
    <row r="57" spans="1:7" ht="26.4" thickBot="1" x14ac:dyDescent="0.55000000000000004">
      <c r="A57" s="60" t="str">
        <f>'Lista Zespołów'!$D57&amp;'Lista Zespołów'!$E57</f>
        <v>G6</v>
      </c>
      <c r="B57" s="89">
        <v>54</v>
      </c>
      <c r="C57" s="122" t="s">
        <v>201</v>
      </c>
      <c r="D57" s="105" t="s">
        <v>26</v>
      </c>
      <c r="E57" s="105">
        <v>6</v>
      </c>
      <c r="F57" s="106"/>
      <c r="G57" s="106"/>
    </row>
    <row r="58" spans="1:7" ht="26.4" thickBot="1" x14ac:dyDescent="0.55000000000000004">
      <c r="A58" s="107" t="str">
        <f>'Lista Zespołów'!$D58&amp;'Lista Zespołów'!$E58</f>
        <v>G7</v>
      </c>
      <c r="B58" s="108">
        <v>55</v>
      </c>
      <c r="C58" s="122" t="s">
        <v>138</v>
      </c>
      <c r="D58" s="109" t="s">
        <v>26</v>
      </c>
      <c r="E58" s="109">
        <v>7</v>
      </c>
      <c r="F58" s="106"/>
      <c r="G58" s="106"/>
    </row>
    <row r="59" spans="1:7" ht="26.4" thickBot="1" x14ac:dyDescent="0.55000000000000004">
      <c r="A59" s="107" t="str">
        <f>'Lista Zespołów'!$D59&amp;'Lista Zespołów'!$E59</f>
        <v>G8</v>
      </c>
      <c r="B59" s="108">
        <v>56</v>
      </c>
      <c r="C59" s="122" t="s">
        <v>161</v>
      </c>
      <c r="D59" s="109" t="s">
        <v>26</v>
      </c>
      <c r="E59" s="109">
        <v>8</v>
      </c>
      <c r="F59" s="106"/>
      <c r="G59" s="106"/>
    </row>
    <row r="60" spans="1:7" ht="26.4" thickBot="1" x14ac:dyDescent="0.55000000000000004">
      <c r="A60" s="60" t="str">
        <f>'Lista Zespołów'!$D60&amp;'Lista Zespołów'!$E60</f>
        <v>H1</v>
      </c>
      <c r="B60" s="110">
        <v>57</v>
      </c>
      <c r="C60" s="121" t="s">
        <v>178</v>
      </c>
      <c r="D60" s="111" t="s">
        <v>27</v>
      </c>
      <c r="E60" s="111">
        <v>1</v>
      </c>
      <c r="F60" s="112"/>
      <c r="G60" s="112"/>
    </row>
    <row r="61" spans="1:7" ht="26.4" thickBot="1" x14ac:dyDescent="0.55000000000000004">
      <c r="A61" s="60" t="str">
        <f>'Lista Zespołów'!$D61&amp;'Lista Zespołów'!$E61</f>
        <v>H2</v>
      </c>
      <c r="B61" s="108">
        <v>58</v>
      </c>
      <c r="C61" s="122" t="s">
        <v>133</v>
      </c>
      <c r="D61" s="105" t="s">
        <v>27</v>
      </c>
      <c r="E61" s="105">
        <v>2</v>
      </c>
      <c r="F61" s="106"/>
      <c r="G61" s="106"/>
    </row>
    <row r="62" spans="1:7" ht="26.4" thickBot="1" x14ac:dyDescent="0.55000000000000004">
      <c r="A62" s="60" t="str">
        <f>'Lista Zespołów'!$D62&amp;'Lista Zespołów'!$E62</f>
        <v>H3</v>
      </c>
      <c r="B62" s="108">
        <v>59</v>
      </c>
      <c r="C62" s="122" t="s">
        <v>169</v>
      </c>
      <c r="D62" s="105" t="s">
        <v>27</v>
      </c>
      <c r="E62" s="105">
        <v>3</v>
      </c>
      <c r="F62" s="106"/>
      <c r="G62" s="106"/>
    </row>
    <row r="63" spans="1:7" ht="26.4" thickBot="1" x14ac:dyDescent="0.55000000000000004">
      <c r="A63" s="60" t="str">
        <f>'Lista Zespołów'!$D63&amp;'Lista Zespołów'!$E63</f>
        <v>H4</v>
      </c>
      <c r="B63" s="108">
        <v>60</v>
      </c>
      <c r="C63" s="122" t="s">
        <v>181</v>
      </c>
      <c r="D63" s="105" t="s">
        <v>27</v>
      </c>
      <c r="E63" s="105">
        <v>4</v>
      </c>
      <c r="F63" s="106"/>
      <c r="G63" s="106"/>
    </row>
    <row r="64" spans="1:7" ht="26.4" thickBot="1" x14ac:dyDescent="0.55000000000000004">
      <c r="A64" s="60" t="str">
        <f>'Lista Zespołów'!$D64&amp;'Lista Zespołów'!$E64</f>
        <v>H5</v>
      </c>
      <c r="B64" s="89">
        <v>61</v>
      </c>
      <c r="C64" s="122" t="s">
        <v>173</v>
      </c>
      <c r="D64" s="105" t="s">
        <v>27</v>
      </c>
      <c r="E64" s="105">
        <v>5</v>
      </c>
      <c r="F64" s="106"/>
      <c r="G64" s="106"/>
    </row>
    <row r="65" spans="1:7" ht="26.4" thickBot="1" x14ac:dyDescent="0.55000000000000004">
      <c r="A65" s="60" t="str">
        <f>'Lista Zespołów'!$D65&amp;'Lista Zespołów'!$E65</f>
        <v>H6</v>
      </c>
      <c r="B65" s="108">
        <v>62</v>
      </c>
      <c r="C65" s="122" t="s">
        <v>145</v>
      </c>
      <c r="D65" s="105" t="s">
        <v>27</v>
      </c>
      <c r="E65" s="105">
        <v>6</v>
      </c>
      <c r="F65" s="106"/>
      <c r="G65" s="106"/>
    </row>
    <row r="66" spans="1:7" ht="26.4" thickBot="1" x14ac:dyDescent="0.55000000000000004">
      <c r="A66" s="107" t="str">
        <f>'Lista Zespołów'!$D66&amp;'Lista Zespołów'!$E66</f>
        <v>H7</v>
      </c>
      <c r="B66" s="108">
        <v>63</v>
      </c>
      <c r="C66" s="122" t="s">
        <v>162</v>
      </c>
      <c r="D66" s="109" t="s">
        <v>27</v>
      </c>
      <c r="E66" s="109">
        <v>7</v>
      </c>
      <c r="F66" s="106"/>
      <c r="G66" s="106"/>
    </row>
    <row r="67" spans="1:7" ht="26.4" thickBot="1" x14ac:dyDescent="0.55000000000000004">
      <c r="A67" s="107" t="str">
        <f>'Lista Zespołów'!$D67&amp;'Lista Zespołów'!$E67</f>
        <v>H8</v>
      </c>
      <c r="B67" s="108">
        <v>64</v>
      </c>
      <c r="C67" s="122" t="s">
        <v>143</v>
      </c>
      <c r="D67" s="109" t="s">
        <v>27</v>
      </c>
      <c r="E67" s="109">
        <v>8</v>
      </c>
      <c r="F67" s="106"/>
      <c r="G67" s="106"/>
    </row>
    <row r="68" spans="1:7" ht="26.4" thickBot="1" x14ac:dyDescent="0.55000000000000004">
      <c r="A68" s="60" t="str">
        <f>'Lista Zespołów'!$D68&amp;'Lista Zespołów'!$E68</f>
        <v>I1</v>
      </c>
      <c r="B68" s="110">
        <v>65</v>
      </c>
      <c r="C68" s="121" t="s">
        <v>192</v>
      </c>
      <c r="D68" s="111" t="s">
        <v>28</v>
      </c>
      <c r="E68" s="111">
        <v>1</v>
      </c>
      <c r="F68" s="112"/>
      <c r="G68" s="112"/>
    </row>
    <row r="69" spans="1:7" ht="26.4" thickBot="1" x14ac:dyDescent="0.55000000000000004">
      <c r="A69" s="60" t="str">
        <f>'Lista Zespołów'!$D69&amp;'Lista Zespołów'!$E69</f>
        <v>I2</v>
      </c>
      <c r="B69" s="108">
        <v>66</v>
      </c>
      <c r="C69" s="122" t="s">
        <v>174</v>
      </c>
      <c r="D69" s="105" t="s">
        <v>28</v>
      </c>
      <c r="E69" s="105">
        <v>2</v>
      </c>
      <c r="F69" s="106"/>
      <c r="G69" s="106"/>
    </row>
    <row r="70" spans="1:7" ht="26.4" thickBot="1" x14ac:dyDescent="0.55000000000000004">
      <c r="A70" s="60" t="str">
        <f>'Lista Zespołów'!$D70&amp;'Lista Zespołów'!$E70</f>
        <v>I3</v>
      </c>
      <c r="B70" s="108">
        <v>67</v>
      </c>
      <c r="C70" s="122" t="s">
        <v>148</v>
      </c>
      <c r="D70" s="105" t="s">
        <v>28</v>
      </c>
      <c r="E70" s="105">
        <v>3</v>
      </c>
      <c r="F70" s="106"/>
      <c r="G70" s="106"/>
    </row>
    <row r="71" spans="1:7" ht="26.4" thickBot="1" x14ac:dyDescent="0.55000000000000004">
      <c r="A71" s="60" t="str">
        <f>'Lista Zespołów'!$D71&amp;'Lista Zespołów'!$E71</f>
        <v>I4</v>
      </c>
      <c r="B71" s="108">
        <v>68</v>
      </c>
      <c r="C71" s="122" t="s">
        <v>134</v>
      </c>
      <c r="D71" s="105" t="s">
        <v>28</v>
      </c>
      <c r="E71" s="105">
        <v>4</v>
      </c>
      <c r="F71" s="106"/>
      <c r="G71" s="106"/>
    </row>
    <row r="72" spans="1:7" ht="26.4" thickBot="1" x14ac:dyDescent="0.55000000000000004">
      <c r="A72" s="60" t="str">
        <f>'Lista Zespołów'!$D72&amp;'Lista Zespołów'!$E72</f>
        <v>I5</v>
      </c>
      <c r="B72" s="89">
        <v>69</v>
      </c>
      <c r="C72" s="122" t="s">
        <v>159</v>
      </c>
      <c r="D72" s="105" t="s">
        <v>28</v>
      </c>
      <c r="E72" s="105">
        <v>5</v>
      </c>
      <c r="F72" s="106"/>
      <c r="G72" s="106"/>
    </row>
    <row r="73" spans="1:7" ht="26.4" thickBot="1" x14ac:dyDescent="0.55000000000000004">
      <c r="A73" s="107" t="str">
        <f>'Lista Zespołów'!$D73&amp;'Lista Zespołów'!$E73</f>
        <v>I6</v>
      </c>
      <c r="B73" s="108">
        <v>70</v>
      </c>
      <c r="C73" s="122" t="s">
        <v>141</v>
      </c>
      <c r="D73" s="109" t="s">
        <v>28</v>
      </c>
      <c r="E73" s="109">
        <v>6</v>
      </c>
      <c r="F73" s="106"/>
      <c r="G73" s="106"/>
    </row>
    <row r="74" spans="1:7" ht="26.4" thickBot="1" x14ac:dyDescent="0.55000000000000004">
      <c r="A74" s="107" t="str">
        <f>'Lista Zespołów'!$D74&amp;'Lista Zespołów'!$E74</f>
        <v>I7</v>
      </c>
      <c r="B74" s="108">
        <v>71</v>
      </c>
      <c r="C74" s="122" t="s">
        <v>190</v>
      </c>
      <c r="D74" s="109" t="s">
        <v>28</v>
      </c>
      <c r="E74" s="109">
        <v>7</v>
      </c>
      <c r="F74" s="106"/>
      <c r="G74" s="106"/>
    </row>
    <row r="75" spans="1:7" ht="26.4" thickBot="1" x14ac:dyDescent="0.55000000000000004">
      <c r="A75" s="60" t="str">
        <f>'Lista Zespołów'!$D75&amp;'Lista Zespołów'!$E75</f>
        <v>I8</v>
      </c>
      <c r="B75" s="108">
        <v>72</v>
      </c>
      <c r="C75" s="122" t="s">
        <v>146</v>
      </c>
      <c r="D75" s="105" t="s">
        <v>28</v>
      </c>
      <c r="E75" s="105">
        <v>8</v>
      </c>
      <c r="F75" s="106"/>
      <c r="G75" s="106"/>
    </row>
    <row r="76" spans="1:7" ht="26.4" thickBot="1" x14ac:dyDescent="0.55000000000000004">
      <c r="A76" s="60" t="str">
        <f>'Lista Zespołów'!$D76&amp;'Lista Zespołów'!$E76</f>
        <v>J1</v>
      </c>
      <c r="B76" s="110">
        <v>73</v>
      </c>
      <c r="C76" s="121" t="s">
        <v>165</v>
      </c>
      <c r="D76" s="111" t="s">
        <v>29</v>
      </c>
      <c r="E76" s="111">
        <v>1</v>
      </c>
      <c r="F76" s="112"/>
      <c r="G76" s="112"/>
    </row>
    <row r="77" spans="1:7" ht="26.4" thickBot="1" x14ac:dyDescent="0.55000000000000004">
      <c r="A77" s="60" t="str">
        <f>'Lista Zespołów'!$D77&amp;'Lista Zespołów'!$E77</f>
        <v>J2</v>
      </c>
      <c r="B77" s="108">
        <v>74</v>
      </c>
      <c r="C77" s="122" t="s">
        <v>128</v>
      </c>
      <c r="D77" s="105" t="s">
        <v>29</v>
      </c>
      <c r="E77" s="105">
        <v>2</v>
      </c>
      <c r="F77" s="106"/>
      <c r="G77" s="106"/>
    </row>
    <row r="78" spans="1:7" ht="26.4" thickBot="1" x14ac:dyDescent="0.55000000000000004">
      <c r="A78" s="60" t="str">
        <f>'Lista Zespołów'!$D78&amp;'Lista Zespołów'!$E78</f>
        <v>J3</v>
      </c>
      <c r="B78" s="108">
        <v>75</v>
      </c>
      <c r="C78" s="122" t="s">
        <v>135</v>
      </c>
      <c r="D78" s="105" t="s">
        <v>29</v>
      </c>
      <c r="E78" s="105">
        <v>3</v>
      </c>
      <c r="F78" s="106"/>
      <c r="G78" s="106"/>
    </row>
    <row r="79" spans="1:7" ht="26.4" thickBot="1" x14ac:dyDescent="0.55000000000000004">
      <c r="A79" s="60" t="str">
        <f>'Lista Zespołów'!$D79&amp;'Lista Zespołów'!$E79</f>
        <v>J4</v>
      </c>
      <c r="B79" s="108">
        <v>76</v>
      </c>
      <c r="C79" s="122" t="s">
        <v>140</v>
      </c>
      <c r="D79" s="105" t="s">
        <v>29</v>
      </c>
      <c r="E79" s="105">
        <v>4</v>
      </c>
      <c r="F79" s="106"/>
      <c r="G79" s="106"/>
    </row>
    <row r="80" spans="1:7" ht="26.4" thickBot="1" x14ac:dyDescent="0.55000000000000004">
      <c r="A80" s="60" t="str">
        <f>'Lista Zespołów'!$D80&amp;'Lista Zespołów'!$E80</f>
        <v>J5</v>
      </c>
      <c r="B80" s="89">
        <v>77</v>
      </c>
      <c r="C80" s="122" t="s">
        <v>186</v>
      </c>
      <c r="D80" s="105" t="s">
        <v>29</v>
      </c>
      <c r="E80" s="105">
        <v>5</v>
      </c>
      <c r="F80" s="106"/>
      <c r="G80" s="106"/>
    </row>
    <row r="81" spans="1:7" ht="26.4" thickBot="1" x14ac:dyDescent="0.55000000000000004">
      <c r="A81" s="107" t="str">
        <f>'Lista Zespołów'!$D81&amp;'Lista Zespołów'!$E81</f>
        <v>J6</v>
      </c>
      <c r="B81" s="108">
        <v>78</v>
      </c>
      <c r="C81" s="122" t="s">
        <v>163</v>
      </c>
      <c r="D81" s="109" t="s">
        <v>29</v>
      </c>
      <c r="E81" s="109">
        <v>6</v>
      </c>
      <c r="F81" s="106"/>
      <c r="G81" s="106"/>
    </row>
    <row r="82" spans="1:7" ht="26.4" thickBot="1" x14ac:dyDescent="0.55000000000000004">
      <c r="A82" s="107" t="str">
        <f>'Lista Zespołów'!$D82&amp;'Lista Zespołów'!$E82</f>
        <v>J7</v>
      </c>
      <c r="B82" s="108">
        <v>79</v>
      </c>
      <c r="C82" s="122" t="s">
        <v>130</v>
      </c>
      <c r="D82" s="109" t="s">
        <v>29</v>
      </c>
      <c r="E82" s="109">
        <v>7</v>
      </c>
      <c r="F82" s="106"/>
      <c r="G82" s="106"/>
    </row>
    <row r="83" spans="1:7" ht="26.4" thickBot="1" x14ac:dyDescent="0.55000000000000004">
      <c r="A83" s="60" t="str">
        <f>'Lista Zespołów'!$D83&amp;'Lista Zespołów'!$E83</f>
        <v>J8</v>
      </c>
      <c r="B83" s="108">
        <v>80</v>
      </c>
      <c r="C83" s="122" t="s">
        <v>152</v>
      </c>
      <c r="D83" s="105" t="s">
        <v>29</v>
      </c>
      <c r="E83" s="105">
        <v>8</v>
      </c>
      <c r="F83" s="106"/>
      <c r="G83" s="106"/>
    </row>
    <row r="84" spans="1:7" ht="25.8" x14ac:dyDescent="0.5">
      <c r="A84" s="60" t="str">
        <f>'Lista Zespołów'!$D84&amp;'Lista Zespołów'!$E84</f>
        <v>K1</v>
      </c>
      <c r="B84" s="110">
        <v>81</v>
      </c>
      <c r="C84" s="110"/>
      <c r="D84" s="111" t="s">
        <v>30</v>
      </c>
      <c r="E84" s="111">
        <v>1</v>
      </c>
      <c r="F84" s="112"/>
      <c r="G84" s="112"/>
    </row>
    <row r="85" spans="1:7" ht="25.8" x14ac:dyDescent="0.5">
      <c r="A85" s="60" t="str">
        <f>'Lista Zespołów'!$D85&amp;'Lista Zespołów'!$E85</f>
        <v>K2</v>
      </c>
      <c r="B85" s="108">
        <v>82</v>
      </c>
      <c r="C85" s="89"/>
      <c r="D85" s="105" t="s">
        <v>30</v>
      </c>
      <c r="E85" s="105">
        <v>2</v>
      </c>
      <c r="F85" s="106"/>
      <c r="G85" s="106"/>
    </row>
    <row r="86" spans="1:7" ht="25.8" x14ac:dyDescent="0.5">
      <c r="A86" s="60" t="str">
        <f>'Lista Zespołów'!$D86&amp;'Lista Zespołów'!$E86</f>
        <v>K3</v>
      </c>
      <c r="B86" s="108">
        <v>83</v>
      </c>
      <c r="C86" s="89"/>
      <c r="D86" s="105" t="s">
        <v>30</v>
      </c>
      <c r="E86" s="105">
        <v>3</v>
      </c>
      <c r="F86" s="106"/>
      <c r="G86" s="106"/>
    </row>
    <row r="87" spans="1:7" ht="25.8" x14ac:dyDescent="0.5">
      <c r="A87" s="60" t="str">
        <f>'Lista Zespołów'!$D87&amp;'Lista Zespołów'!$E87</f>
        <v>K4</v>
      </c>
      <c r="B87" s="108">
        <v>84</v>
      </c>
      <c r="C87" s="89"/>
      <c r="D87" s="105" t="s">
        <v>30</v>
      </c>
      <c r="E87" s="105">
        <v>4</v>
      </c>
      <c r="F87" s="106"/>
      <c r="G87" s="106"/>
    </row>
    <row r="88" spans="1:7" ht="25.8" x14ac:dyDescent="0.5">
      <c r="A88" s="60" t="str">
        <f>'Lista Zespołów'!$D88&amp;'Lista Zespołów'!$E88</f>
        <v>K5</v>
      </c>
      <c r="B88" s="89">
        <v>85</v>
      </c>
      <c r="C88" s="89"/>
      <c r="D88" s="105" t="s">
        <v>30</v>
      </c>
      <c r="E88" s="105">
        <v>5</v>
      </c>
      <c r="F88" s="106"/>
      <c r="G88" s="106"/>
    </row>
    <row r="89" spans="1:7" ht="25.8" x14ac:dyDescent="0.5">
      <c r="A89" s="107" t="str">
        <f>'Lista Zespołów'!$D89&amp;'Lista Zespołów'!$E89</f>
        <v>K6</v>
      </c>
      <c r="B89" s="108">
        <v>86</v>
      </c>
      <c r="C89" s="89"/>
      <c r="D89" s="109" t="s">
        <v>30</v>
      </c>
      <c r="E89" s="109">
        <v>6</v>
      </c>
      <c r="F89" s="106"/>
      <c r="G89" s="106"/>
    </row>
    <row r="90" spans="1:7" ht="25.8" x14ac:dyDescent="0.5">
      <c r="A90" s="107" t="str">
        <f>'Lista Zespołów'!$D90&amp;'Lista Zespołów'!$E90</f>
        <v>K7</v>
      </c>
      <c r="B90" s="108">
        <v>87</v>
      </c>
      <c r="C90" s="89"/>
      <c r="D90" s="109" t="s">
        <v>30</v>
      </c>
      <c r="E90" s="109">
        <v>7</v>
      </c>
      <c r="F90" s="106"/>
      <c r="G90" s="106"/>
    </row>
    <row r="91" spans="1:7" ht="25.8" x14ac:dyDescent="0.5">
      <c r="A91" s="7" t="str">
        <f>'Lista Zespołów'!$D91&amp;'Lista Zespołów'!$E91</f>
        <v>K8</v>
      </c>
      <c r="B91" s="108">
        <v>88</v>
      </c>
      <c r="C91" s="89"/>
      <c r="D91" s="104" t="s">
        <v>30</v>
      </c>
      <c r="E91" s="104">
        <v>8</v>
      </c>
      <c r="F91" s="106"/>
      <c r="G91" s="106"/>
    </row>
    <row r="92" spans="1:7" ht="25.8" x14ac:dyDescent="0.5">
      <c r="A92" s="7" t="str">
        <f>'Lista Zespołów'!$D92&amp;'Lista Zespołów'!$E92</f>
        <v>L1</v>
      </c>
      <c r="B92" s="110">
        <v>89</v>
      </c>
      <c r="C92" s="110"/>
      <c r="D92" s="114" t="s">
        <v>31</v>
      </c>
      <c r="E92" s="114">
        <v>1</v>
      </c>
      <c r="F92" s="112" t="s">
        <v>113</v>
      </c>
      <c r="G92" s="112"/>
    </row>
    <row r="93" spans="1:7" ht="25.8" x14ac:dyDescent="0.5">
      <c r="A93" s="7" t="str">
        <f>'Lista Zespołów'!$D93&amp;'Lista Zespołów'!$E93</f>
        <v>L2</v>
      </c>
      <c r="B93" s="108">
        <v>90</v>
      </c>
      <c r="C93" s="89"/>
      <c r="D93" s="104" t="s">
        <v>31</v>
      </c>
      <c r="E93" s="104">
        <v>2</v>
      </c>
      <c r="F93" s="106"/>
      <c r="G93" s="106"/>
    </row>
    <row r="94" spans="1:7" ht="25.8" x14ac:dyDescent="0.5">
      <c r="A94" s="7" t="str">
        <f>'Lista Zespołów'!$D94&amp;'Lista Zespołów'!$E94</f>
        <v>L3</v>
      </c>
      <c r="B94" s="108">
        <v>91</v>
      </c>
      <c r="C94" s="89"/>
      <c r="D94" s="104" t="s">
        <v>31</v>
      </c>
      <c r="E94" s="104">
        <v>3</v>
      </c>
      <c r="F94" s="106"/>
      <c r="G94" s="106"/>
    </row>
    <row r="95" spans="1:7" ht="25.8" x14ac:dyDescent="0.5">
      <c r="A95" s="7" t="str">
        <f>'Lista Zespołów'!$D95&amp;'Lista Zespołów'!$E95</f>
        <v>L4</v>
      </c>
      <c r="B95" s="108">
        <v>92</v>
      </c>
      <c r="C95" s="89"/>
      <c r="D95" s="104" t="s">
        <v>31</v>
      </c>
      <c r="E95" s="104">
        <v>4</v>
      </c>
      <c r="F95" s="106"/>
      <c r="G95" s="106"/>
    </row>
    <row r="96" spans="1:7" ht="25.8" x14ac:dyDescent="0.5">
      <c r="A96" s="7" t="str">
        <f>'Lista Zespołów'!$D96&amp;'Lista Zespołów'!$E96</f>
        <v>L5</v>
      </c>
      <c r="B96" s="89">
        <v>93</v>
      </c>
      <c r="C96" s="89"/>
      <c r="D96" s="104" t="s">
        <v>31</v>
      </c>
      <c r="E96" s="104">
        <v>5</v>
      </c>
      <c r="F96" s="106"/>
      <c r="G96" s="106"/>
    </row>
    <row r="97" spans="1:7" ht="25.8" x14ac:dyDescent="0.5">
      <c r="A97" s="107" t="str">
        <f>'Lista Zespołów'!$D97&amp;'Lista Zespołów'!$E97</f>
        <v>L6</v>
      </c>
      <c r="B97" s="108">
        <v>94</v>
      </c>
      <c r="C97" s="89"/>
      <c r="D97" s="109" t="s">
        <v>31</v>
      </c>
      <c r="E97" s="109">
        <v>6</v>
      </c>
      <c r="F97" s="106"/>
      <c r="G97" s="106"/>
    </row>
    <row r="98" spans="1:7" ht="25.8" x14ac:dyDescent="0.5">
      <c r="A98" s="107" t="str">
        <f>'Lista Zespołów'!$D98&amp;'Lista Zespołów'!$E98</f>
        <v>L7</v>
      </c>
      <c r="B98" s="108">
        <v>95</v>
      </c>
      <c r="C98" s="89"/>
      <c r="D98" s="109" t="s">
        <v>31</v>
      </c>
      <c r="E98" s="109">
        <v>7</v>
      </c>
      <c r="F98" s="106"/>
      <c r="G98" s="106"/>
    </row>
    <row r="99" spans="1:7" ht="25.8" x14ac:dyDescent="0.5">
      <c r="A99" s="7" t="str">
        <f>'Lista Zespołów'!$D99&amp;'Lista Zespołów'!$E99</f>
        <v>L8</v>
      </c>
      <c r="B99" s="108">
        <v>96</v>
      </c>
      <c r="C99" s="89"/>
      <c r="D99" s="104" t="s">
        <v>31</v>
      </c>
      <c r="E99" s="104">
        <v>8</v>
      </c>
      <c r="F99" s="106"/>
      <c r="G99" s="106"/>
    </row>
    <row r="100" spans="1:7" ht="25.8" x14ac:dyDescent="0.5">
      <c r="A100" s="7"/>
      <c r="B100" s="115"/>
      <c r="C100" s="103"/>
      <c r="D100" s="104"/>
      <c r="E100" s="104"/>
      <c r="F100" s="106"/>
      <c r="G100" s="106"/>
    </row>
    <row r="101" spans="1:7" ht="25.8" x14ac:dyDescent="0.5">
      <c r="A101" s="7"/>
      <c r="B101" s="115"/>
      <c r="C101" s="103"/>
      <c r="D101" s="104"/>
      <c r="E101" s="104"/>
      <c r="F101" s="106"/>
      <c r="G101" s="106"/>
    </row>
    <row r="102" spans="1:7" x14ac:dyDescent="0.3">
      <c r="A102"/>
    </row>
  </sheetData>
  <phoneticPr fontId="10" type="noConversion"/>
  <pageMargins left="0.7" right="0.7" top="0.75" bottom="0.75" header="0.3" footer="0.3"/>
  <pageSetup paperSize="9" scale="25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13" zoomScale="55" zoomScaleNormal="55" workbookViewId="0">
      <selection activeCell="P17" sqref="P17"/>
    </sheetView>
  </sheetViews>
  <sheetFormatPr defaultRowHeight="14.4" x14ac:dyDescent="0.3"/>
  <cols>
    <col min="1" max="1" width="9.6640625" customWidth="1"/>
    <col min="2" max="2" width="52.33203125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40" t="s">
        <v>2</v>
      </c>
      <c r="B1" s="39" t="s">
        <v>28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I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7" t="str">
        <f>_xlnm.Criteria</f>
        <v>I</v>
      </c>
      <c r="L3" s="138"/>
      <c r="M3" s="102"/>
      <c r="N3" s="102"/>
      <c r="O3" s="102"/>
      <c r="P3" s="102"/>
      <c r="Q3" s="70"/>
    </row>
    <row r="4" spans="1:20" s="2" customFormat="1" ht="26.25" customHeight="1" x14ac:dyDescent="0.5">
      <c r="A4" s="12">
        <v>1</v>
      </c>
      <c r="B4" s="13" t="str">
        <f>VLOOKUP($B$1&amp;A4,'Lista Zespołów'!$A$4:$E$99,3,FALSE)</f>
        <v>Radomka Radom 4</v>
      </c>
      <c r="C4" s="36">
        <f t="shared" ref="C4:C7" si="0">D4*$E$1+E4*$G$1</f>
        <v>14</v>
      </c>
      <c r="D4" s="37">
        <f>IF($C17&gt;$D17,1,0)+IF($E17&gt;$F17,1,0)+IF($G17&gt;$H17,1,0)+IF($I17&gt;$J17,1,0)+IF($K17&gt;$L17,1,0)+IF($M17&gt;$N17,1,0)+IF($O17&gt;P17,1,0)+IF(Q17&gt;R17,1,0)+IF($S17&gt;$T17,1,0)</f>
        <v>7</v>
      </c>
      <c r="E4" s="37">
        <f>IF($C17&lt;$D17,1,0)+IF($E17&lt;$F17,1,0)+IF($G17&lt;$H17,1,0)+IF($I17&lt;$J17,1,0)+IF($K17&lt;$L17,1,0)+IF(M17&lt;N17,1,0)+IF(O17&lt;P17,1,0)+IF($Q17&lt;$R17,1,0)+IF($S17&lt;$T17,1,0)</f>
        <v>0</v>
      </c>
      <c r="F4" s="37">
        <f t="shared" ref="F4:F7" si="1">E4+D4</f>
        <v>7</v>
      </c>
      <c r="G4" s="37">
        <f>SUM(D$17:D$25)</f>
        <v>105</v>
      </c>
      <c r="H4" s="37">
        <f>SUM(C$17:C$25)</f>
        <v>52</v>
      </c>
      <c r="I4" s="38">
        <f t="shared" ref="I4:I7" si="2">IFERROR(G4/H4,0)</f>
        <v>2.0192307692307692</v>
      </c>
      <c r="K4" s="138"/>
      <c r="L4" s="138"/>
      <c r="M4" s="102"/>
      <c r="N4" s="102"/>
      <c r="O4" s="102"/>
      <c r="P4" s="102"/>
      <c r="Q4" s="70"/>
    </row>
    <row r="5" spans="1:20" s="2" customFormat="1" ht="26.25" customHeight="1" x14ac:dyDescent="0.5">
      <c r="A5" s="14">
        <v>2</v>
      </c>
      <c r="B5" s="15" t="str">
        <f>VLOOKUP($B$1&amp;A5,'Lista Zespołów'!$A$4:$E$99,3,FALSE)</f>
        <v>Nike Ostrołęka 2</v>
      </c>
      <c r="C5" s="33">
        <f t="shared" si="0"/>
        <v>6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3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4</v>
      </c>
      <c r="F5" s="34">
        <f t="shared" si="1"/>
        <v>7</v>
      </c>
      <c r="G5" s="34">
        <f>SUM(F$17:F$25)</f>
        <v>92</v>
      </c>
      <c r="H5" s="34">
        <f>SUM(E$17:E$25)</f>
        <v>83</v>
      </c>
      <c r="I5" s="35">
        <f t="shared" si="2"/>
        <v>1.1084337349397591</v>
      </c>
      <c r="K5" s="138"/>
      <c r="L5" s="138"/>
      <c r="M5" s="102"/>
      <c r="N5" s="102"/>
      <c r="O5" s="102"/>
      <c r="P5" s="102"/>
      <c r="Q5" s="70"/>
    </row>
    <row r="6" spans="1:20" s="2" customFormat="1" ht="26.25" customHeight="1" x14ac:dyDescent="0.5">
      <c r="A6" s="12">
        <v>3</v>
      </c>
      <c r="B6" s="13" t="str">
        <f>VLOOKUP($B$1&amp;A6,'Lista Zespołów'!$A$4:$E$99,3,FALSE)</f>
        <v>Nike Ostrołęka 6</v>
      </c>
      <c r="C6" s="36">
        <f t="shared" si="0"/>
        <v>2</v>
      </c>
      <c r="D6" s="37">
        <f t="shared" si="3"/>
        <v>1</v>
      </c>
      <c r="E6" s="37">
        <f t="shared" si="4"/>
        <v>6</v>
      </c>
      <c r="F6" s="37">
        <f t="shared" si="1"/>
        <v>7</v>
      </c>
      <c r="G6" s="37">
        <f>SUM(H$17:H$25)</f>
        <v>54</v>
      </c>
      <c r="H6" s="37">
        <f>SUM(G$17:G$25)</f>
        <v>97</v>
      </c>
      <c r="I6" s="38">
        <f t="shared" si="2"/>
        <v>0.55670103092783507</v>
      </c>
      <c r="K6" s="138"/>
      <c r="L6" s="138"/>
      <c r="M6" s="102"/>
      <c r="N6" s="102"/>
      <c r="O6" s="102"/>
      <c r="P6" s="102"/>
      <c r="Q6" s="70"/>
    </row>
    <row r="7" spans="1:20" s="2" customFormat="1" ht="26.25" customHeight="1" x14ac:dyDescent="0.5">
      <c r="A7" s="14">
        <v>4</v>
      </c>
      <c r="B7" s="15" t="str">
        <f>VLOOKUP($B$1&amp;A7,'Lista Zespołów'!$A$4:$E$99,3,FALSE)</f>
        <v>Olimp Mińsk Maz. 5</v>
      </c>
      <c r="C7" s="33">
        <f t="shared" si="0"/>
        <v>4</v>
      </c>
      <c r="D7" s="120">
        <f t="shared" si="3"/>
        <v>2</v>
      </c>
      <c r="E7" s="120">
        <f t="shared" si="4"/>
        <v>5</v>
      </c>
      <c r="F7" s="34">
        <f t="shared" si="1"/>
        <v>7</v>
      </c>
      <c r="G7" s="34">
        <f>SUM(J$17:J$25)</f>
        <v>79</v>
      </c>
      <c r="H7" s="34">
        <f>SUM(I$17:I$25)</f>
        <v>98</v>
      </c>
      <c r="I7" s="35">
        <f t="shared" si="2"/>
        <v>0.80612244897959184</v>
      </c>
      <c r="K7" s="138"/>
      <c r="L7" s="138"/>
      <c r="M7" s="102"/>
      <c r="N7" s="102"/>
      <c r="O7" s="102"/>
      <c r="P7" s="102"/>
      <c r="Q7" s="70"/>
    </row>
    <row r="8" spans="1:20" s="2" customFormat="1" ht="26.25" customHeight="1" x14ac:dyDescent="0.5">
      <c r="A8" s="12">
        <v>5</v>
      </c>
      <c r="B8" s="13" t="str">
        <f>VLOOKUP($B$1&amp;A8,'Lista Zespołów'!$A$4:$E$99,3,FALSE)</f>
        <v>Nike Ostrołęka 3</v>
      </c>
      <c r="C8" s="36">
        <f>D8*$E$1+E8*$G$1</f>
        <v>8</v>
      </c>
      <c r="D8" s="37">
        <f t="shared" si="3"/>
        <v>4</v>
      </c>
      <c r="E8" s="37">
        <f t="shared" si="4"/>
        <v>3</v>
      </c>
      <c r="F8" s="37">
        <f>E8+D8</f>
        <v>7</v>
      </c>
      <c r="G8" s="37">
        <f>SUM(L$17:L$25)</f>
        <v>79</v>
      </c>
      <c r="H8" s="37">
        <f>SUM(K$17:K$25)</f>
        <v>88</v>
      </c>
      <c r="I8" s="38">
        <f>IFERROR(G8/H8,0)</f>
        <v>0.89772727272727271</v>
      </c>
      <c r="K8" s="138"/>
      <c r="L8" s="138"/>
      <c r="M8" s="102"/>
      <c r="N8" s="102"/>
      <c r="O8" s="102"/>
      <c r="P8" s="102"/>
      <c r="Q8" s="70"/>
    </row>
    <row r="9" spans="1:20" s="2" customFormat="1" ht="26.25" customHeight="1" x14ac:dyDescent="0.5">
      <c r="A9" s="14">
        <v>6</v>
      </c>
      <c r="B9" s="15" t="str">
        <f>VLOOKUP($B$1&amp;A9,'Lista Zespołów'!$A$4:$E$99,3,FALSE)</f>
        <v>Sparta Warszawa 4</v>
      </c>
      <c r="C9" s="33">
        <f t="shared" ref="C9" si="5">D9*$E$1+E9*$G$1</f>
        <v>10</v>
      </c>
      <c r="D9" s="120">
        <f t="shared" si="3"/>
        <v>5</v>
      </c>
      <c r="E9" s="120">
        <f t="shared" si="4"/>
        <v>2</v>
      </c>
      <c r="F9" s="34">
        <f t="shared" ref="F9" si="6">E9+D9</f>
        <v>7</v>
      </c>
      <c r="G9" s="34">
        <f>SUM(N$17:N$25)</f>
        <v>94</v>
      </c>
      <c r="H9" s="34">
        <f>SUM(M$17:M$25)</f>
        <v>73</v>
      </c>
      <c r="I9" s="35">
        <f t="shared" ref="I9" si="7">IFERROR(G9/H9,0)</f>
        <v>1.2876712328767124</v>
      </c>
      <c r="K9" s="138"/>
      <c r="L9" s="138"/>
      <c r="M9" s="102"/>
      <c r="N9" s="102"/>
      <c r="O9" s="102"/>
      <c r="P9" s="102"/>
      <c r="Q9" s="100"/>
    </row>
    <row r="10" spans="1:20" s="2" customFormat="1" ht="26.25" customHeight="1" x14ac:dyDescent="0.5">
      <c r="A10" s="12">
        <v>7</v>
      </c>
      <c r="B10" s="13" t="str">
        <f>VLOOKUP($B$1&amp;A10,'Lista Zespołów'!$A$4:$E$99,3,FALSE)</f>
        <v>MUKS Krótka 2</v>
      </c>
      <c r="C10" s="36">
        <f>D10*$E$1+E10*$G$1</f>
        <v>12</v>
      </c>
      <c r="D10" s="37">
        <f t="shared" si="3"/>
        <v>6</v>
      </c>
      <c r="E10" s="37">
        <f t="shared" si="4"/>
        <v>1</v>
      </c>
      <c r="F10" s="37">
        <f>E10+D10</f>
        <v>7</v>
      </c>
      <c r="G10" s="37">
        <f>SUM(P$17:P$25)</f>
        <v>104</v>
      </c>
      <c r="H10" s="37">
        <f>SUM(O$17:O$25)</f>
        <v>63</v>
      </c>
      <c r="I10" s="38">
        <f>IFERROR(G10/H10,0)</f>
        <v>1.6507936507936507</v>
      </c>
      <c r="K10" s="138"/>
      <c r="L10" s="138"/>
      <c r="M10" s="102"/>
      <c r="N10" s="102"/>
      <c r="O10" s="102"/>
      <c r="P10" s="102"/>
      <c r="Q10" s="100"/>
    </row>
    <row r="11" spans="1:20" s="2" customFormat="1" ht="26.25" customHeight="1" x14ac:dyDescent="0.5">
      <c r="A11" s="14">
        <v>8</v>
      </c>
      <c r="B11" s="15" t="str">
        <f>VLOOKUP($B$1&amp;A11,'Lista Zespołów'!$A$4:$E$99,3,FALSE)</f>
        <v>MUKS Krótka 4</v>
      </c>
      <c r="C11" s="33">
        <f t="shared" ref="C11" si="8">D11*$E$1+E11*$G$1</f>
        <v>0</v>
      </c>
      <c r="D11" s="120">
        <f t="shared" si="3"/>
        <v>0</v>
      </c>
      <c r="E11" s="120">
        <f t="shared" si="4"/>
        <v>7</v>
      </c>
      <c r="F11" s="34">
        <f t="shared" ref="F11" si="9">E11+D11</f>
        <v>7</v>
      </c>
      <c r="G11" s="34">
        <f>SUM(R$17:R$25)</f>
        <v>52</v>
      </c>
      <c r="H11" s="34">
        <f>SUM(Q$17:Q$25)</f>
        <v>105</v>
      </c>
      <c r="I11" s="35">
        <f t="shared" ref="I11" si="10">IFERROR(G11/H11,0)</f>
        <v>0.49523809523809526</v>
      </c>
      <c r="K11" s="138"/>
      <c r="L11" s="138"/>
      <c r="M11" s="102"/>
      <c r="N11" s="102"/>
      <c r="O11" s="102"/>
      <c r="P11" s="102"/>
      <c r="Q11" s="7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I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 t="str">
        <f>VLOOKUP($B$1&amp;C15,'Lista Zespołów'!$A$4:$E$99,3,FALSE)</f>
        <v>Radomka Radom 4</v>
      </c>
      <c r="D16" s="124"/>
      <c r="E16" s="123" t="str">
        <f>VLOOKUP($B$1&amp;E15,'Lista Zespołów'!$A$4:$E$99,3,FALSE)</f>
        <v>Nike Ostrołęka 2</v>
      </c>
      <c r="F16" s="124"/>
      <c r="G16" s="123" t="str">
        <f>VLOOKUP($B$1&amp;G15,'Lista Zespołów'!$A$4:$E$99,3,FALSE)</f>
        <v>Nike Ostrołęka 6</v>
      </c>
      <c r="H16" s="124"/>
      <c r="I16" s="123" t="str">
        <f>VLOOKUP($B$1&amp;I15,'Lista Zespołów'!$A$4:$E$99,3,FALSE)</f>
        <v>Olimp Mińsk Maz. 5</v>
      </c>
      <c r="J16" s="124"/>
      <c r="K16" s="135" t="str">
        <f>VLOOKUP($B$1&amp;K15,'Lista Zespołów'!$A$4:$E$99,3,FALSE)</f>
        <v>Nike Ostrołęka 3</v>
      </c>
      <c r="L16" s="136"/>
      <c r="M16" s="123" t="str">
        <f>VLOOKUP($B$1&amp;M15,'Lista Zespołów'!$A$4:$E$99,3,FALSE)</f>
        <v>Sparta Warszawa 4</v>
      </c>
      <c r="N16" s="124"/>
      <c r="O16" s="123" t="str">
        <f>VLOOKUP($B$1&amp;O15,'Lista Zespołów'!$A$4:$E$99,3,FALSE)</f>
        <v>MUKS Krótka 2</v>
      </c>
      <c r="P16" s="124"/>
      <c r="Q16" s="123" t="str">
        <f>VLOOKUP($B$1&amp;Q15,'Lista Zespołów'!$A$4:$E$99,3,FALSE)</f>
        <v>MUKS Krótka 4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 t="str">
        <f>VLOOKUP($B$1&amp;A17,'Lista Zespołów'!$A$4:$E$99,3,FALSE)</f>
        <v>Radomka Radom 4</v>
      </c>
      <c r="C17" s="25" t="s">
        <v>16</v>
      </c>
      <c r="D17" s="26" t="s">
        <v>16</v>
      </c>
      <c r="E17" s="19">
        <v>15</v>
      </c>
      <c r="F17" s="30">
        <v>12</v>
      </c>
      <c r="G17" s="19">
        <v>15</v>
      </c>
      <c r="H17" s="30">
        <v>1</v>
      </c>
      <c r="I17" s="19">
        <v>15</v>
      </c>
      <c r="J17" s="30">
        <v>12</v>
      </c>
      <c r="K17" s="19">
        <v>15</v>
      </c>
      <c r="L17" s="30">
        <v>5</v>
      </c>
      <c r="M17" s="19">
        <v>15</v>
      </c>
      <c r="N17" s="30">
        <v>7</v>
      </c>
      <c r="O17" s="19">
        <v>15</v>
      </c>
      <c r="P17" s="30">
        <v>12</v>
      </c>
      <c r="Q17" s="19">
        <v>15</v>
      </c>
      <c r="R17" s="30">
        <v>3</v>
      </c>
      <c r="S17" s="19"/>
      <c r="T17" s="30"/>
    </row>
    <row r="18" spans="1:20" s="2" customFormat="1" ht="73.5" customHeight="1" thickBot="1" x14ac:dyDescent="0.35">
      <c r="A18" s="73">
        <v>2</v>
      </c>
      <c r="B18" s="80" t="str">
        <f>VLOOKUP($B$1&amp;A18,'Lista Zespołów'!$A$4:$E$99,3,FALSE)</f>
        <v>Nike Ostrołęka 2</v>
      </c>
      <c r="C18" s="76">
        <f>IF(F17="","",F17)</f>
        <v>12</v>
      </c>
      <c r="D18" s="77">
        <f>IF(E17="","",E17)</f>
        <v>15</v>
      </c>
      <c r="E18" s="27" t="s">
        <v>16</v>
      </c>
      <c r="F18" s="28" t="s">
        <v>16</v>
      </c>
      <c r="G18" s="23">
        <v>15</v>
      </c>
      <c r="H18" s="31">
        <v>5</v>
      </c>
      <c r="I18" s="23">
        <v>15</v>
      </c>
      <c r="J18" s="31">
        <v>8</v>
      </c>
      <c r="K18" s="23">
        <v>12</v>
      </c>
      <c r="L18" s="31">
        <v>15</v>
      </c>
      <c r="M18" s="23">
        <v>8</v>
      </c>
      <c r="N18" s="31">
        <v>15</v>
      </c>
      <c r="O18" s="23">
        <v>15</v>
      </c>
      <c r="P18" s="31">
        <v>17</v>
      </c>
      <c r="Q18" s="23">
        <v>15</v>
      </c>
      <c r="R18" s="31">
        <v>8</v>
      </c>
      <c r="S18" s="23"/>
      <c r="T18" s="31"/>
    </row>
    <row r="19" spans="1:20" s="2" customFormat="1" ht="73.5" customHeight="1" thickBot="1" x14ac:dyDescent="0.35">
      <c r="A19" s="74">
        <v>3</v>
      </c>
      <c r="B19" s="81" t="str">
        <f>VLOOKUP($B$1&amp;A19,'Lista Zespołów'!$A$4:$E$99,3,FALSE)</f>
        <v>Nike Ostrołęka 6</v>
      </c>
      <c r="C19" s="75">
        <f>IF(H17="","",H17)</f>
        <v>1</v>
      </c>
      <c r="D19" s="78">
        <f>IF(G17="","",G17)</f>
        <v>15</v>
      </c>
      <c r="E19" s="75">
        <f>IF(H18="","",H18)</f>
        <v>5</v>
      </c>
      <c r="F19" s="78">
        <f>IF(G18="","",G18)</f>
        <v>15</v>
      </c>
      <c r="G19" s="29" t="s">
        <v>16</v>
      </c>
      <c r="H19" s="26" t="s">
        <v>16</v>
      </c>
      <c r="I19" s="24">
        <v>11</v>
      </c>
      <c r="J19" s="30">
        <v>15</v>
      </c>
      <c r="K19" s="24">
        <v>11</v>
      </c>
      <c r="L19" s="30">
        <v>15</v>
      </c>
      <c r="M19" s="24">
        <v>8</v>
      </c>
      <c r="N19" s="30">
        <v>15</v>
      </c>
      <c r="O19" s="24">
        <v>3</v>
      </c>
      <c r="P19" s="30">
        <v>15</v>
      </c>
      <c r="Q19" s="24">
        <v>15</v>
      </c>
      <c r="R19" s="30">
        <v>7</v>
      </c>
      <c r="S19" s="24"/>
      <c r="T19" s="30"/>
    </row>
    <row r="20" spans="1:20" s="2" customFormat="1" ht="73.5" customHeight="1" thickBot="1" x14ac:dyDescent="0.35">
      <c r="A20" s="73">
        <v>4</v>
      </c>
      <c r="B20" s="80" t="str">
        <f>VLOOKUP($B$1&amp;A20,'Lista Zespołów'!$A$4:$E$99,3,FALSE)</f>
        <v>Olimp Mińsk Maz. 5</v>
      </c>
      <c r="C20" s="76">
        <f>IF(J17="","",J17)</f>
        <v>12</v>
      </c>
      <c r="D20" s="77">
        <f>IF(I17="","",I17)</f>
        <v>15</v>
      </c>
      <c r="E20" s="76">
        <f>IF(J18="","",J18)</f>
        <v>8</v>
      </c>
      <c r="F20" s="77">
        <f>IF(I18="","",I18)</f>
        <v>15</v>
      </c>
      <c r="G20" s="76">
        <f>IF(J19="","",J19)</f>
        <v>15</v>
      </c>
      <c r="H20" s="77">
        <f>IF(I19="","",I19)</f>
        <v>11</v>
      </c>
      <c r="I20" s="27" t="s">
        <v>16</v>
      </c>
      <c r="J20" s="28" t="s">
        <v>16</v>
      </c>
      <c r="K20" s="23">
        <v>10</v>
      </c>
      <c r="L20" s="31">
        <v>15</v>
      </c>
      <c r="M20" s="23">
        <v>13</v>
      </c>
      <c r="N20" s="31">
        <v>15</v>
      </c>
      <c r="O20" s="23">
        <v>6</v>
      </c>
      <c r="P20" s="31">
        <v>15</v>
      </c>
      <c r="Q20" s="23">
        <v>15</v>
      </c>
      <c r="R20" s="31">
        <v>12</v>
      </c>
      <c r="S20" s="23"/>
      <c r="T20" s="31"/>
    </row>
    <row r="21" spans="1:20" s="2" customFormat="1" ht="73.5" customHeight="1" thickBot="1" x14ac:dyDescent="0.35">
      <c r="A21" s="73">
        <v>5</v>
      </c>
      <c r="B21" s="80" t="str">
        <f>VLOOKUP($B$1&amp;A21,'Lista Zespołów'!$A$4:$E$99,3,FALSE)</f>
        <v>Nike Ostrołęka 3</v>
      </c>
      <c r="C21" s="76">
        <f>IF(L17="","",L17)</f>
        <v>5</v>
      </c>
      <c r="D21" s="77">
        <f>IF(K17="","",K17)</f>
        <v>15</v>
      </c>
      <c r="E21" s="76">
        <f>IF(L18="","",L18)</f>
        <v>15</v>
      </c>
      <c r="F21" s="77">
        <f>IF(K18="","",K18)</f>
        <v>12</v>
      </c>
      <c r="G21" s="76">
        <f>IF(L19="","",L19)</f>
        <v>15</v>
      </c>
      <c r="H21" s="77">
        <f>IF(K19="","",K19)</f>
        <v>11</v>
      </c>
      <c r="I21" s="76">
        <f>IF(L20="","",L20)</f>
        <v>15</v>
      </c>
      <c r="J21" s="77">
        <f>IF(K20="","",K20)</f>
        <v>10</v>
      </c>
      <c r="K21" s="27" t="s">
        <v>16</v>
      </c>
      <c r="L21" s="58" t="s">
        <v>16</v>
      </c>
      <c r="M21" s="24">
        <v>10</v>
      </c>
      <c r="N21" s="30">
        <v>15</v>
      </c>
      <c r="O21" s="24">
        <v>4</v>
      </c>
      <c r="P21" s="30">
        <v>15</v>
      </c>
      <c r="Q21" s="24">
        <v>15</v>
      </c>
      <c r="R21" s="30">
        <v>10</v>
      </c>
      <c r="S21" s="23"/>
      <c r="T21" s="31"/>
    </row>
    <row r="22" spans="1:20" s="2" customFormat="1" ht="73.5" customHeight="1" thickBot="1" x14ac:dyDescent="0.35">
      <c r="A22" s="73">
        <v>6</v>
      </c>
      <c r="B22" s="80" t="str">
        <f>VLOOKUP($B$1&amp;A22,'Lista Zespołów'!$A$4:$E$99,3,FALSE)</f>
        <v>Sparta Warszawa 4</v>
      </c>
      <c r="C22" s="76">
        <f>IF(N17="","",N17)</f>
        <v>7</v>
      </c>
      <c r="D22" s="77">
        <f>IF(M17="","",M17)</f>
        <v>15</v>
      </c>
      <c r="E22" s="76">
        <f>IF(N18="","",N18)</f>
        <v>15</v>
      </c>
      <c r="F22" s="77">
        <f>IF(M18="","",M18)</f>
        <v>8</v>
      </c>
      <c r="G22" s="76">
        <f>IF(N19="","",N19)</f>
        <v>15</v>
      </c>
      <c r="H22" s="77">
        <f>IF(M19="","",M19)</f>
        <v>8</v>
      </c>
      <c r="I22" s="76">
        <f>IF(N20="","",N20)</f>
        <v>15</v>
      </c>
      <c r="J22" s="77">
        <f>IF(M20="","",M20)</f>
        <v>13</v>
      </c>
      <c r="K22" s="76">
        <f>IF(N21="","",N21)</f>
        <v>15</v>
      </c>
      <c r="L22" s="77">
        <f>IF(M21="","",M21)</f>
        <v>10</v>
      </c>
      <c r="M22" s="27" t="s">
        <v>16</v>
      </c>
      <c r="N22" s="58" t="s">
        <v>16</v>
      </c>
      <c r="O22" s="23">
        <v>12</v>
      </c>
      <c r="P22" s="31">
        <v>15</v>
      </c>
      <c r="Q22" s="23">
        <v>15</v>
      </c>
      <c r="R22" s="31">
        <v>4</v>
      </c>
      <c r="S22" s="23"/>
      <c r="T22" s="31"/>
    </row>
    <row r="23" spans="1:20" s="2" customFormat="1" ht="73.5" customHeight="1" thickBot="1" x14ac:dyDescent="0.35">
      <c r="A23" s="73">
        <v>7</v>
      </c>
      <c r="B23" s="80" t="str">
        <f>VLOOKUP($B$1&amp;A23,'Lista Zespołów'!$A$4:$E$99,3,FALSE)</f>
        <v>MUKS Krótka 2</v>
      </c>
      <c r="C23" s="76">
        <f>IF(P17="","",P17)</f>
        <v>12</v>
      </c>
      <c r="D23" s="77">
        <f>IF(O17="","",O17)</f>
        <v>15</v>
      </c>
      <c r="E23" s="76">
        <f>IF(P18="","",P18)</f>
        <v>17</v>
      </c>
      <c r="F23" s="77">
        <f>IF(O18="","",O18)</f>
        <v>15</v>
      </c>
      <c r="G23" s="76">
        <f>IF(P19="","",P19)</f>
        <v>15</v>
      </c>
      <c r="H23" s="77">
        <f>IF(O19="","",O19)</f>
        <v>3</v>
      </c>
      <c r="I23" s="76">
        <f>IF(P20="","",P20)</f>
        <v>15</v>
      </c>
      <c r="J23" s="77">
        <f>IF(O20="","",O20)</f>
        <v>6</v>
      </c>
      <c r="K23" s="76">
        <f>IF(P21="","",P21)</f>
        <v>15</v>
      </c>
      <c r="L23" s="77">
        <f>IF(O21="","",O21)</f>
        <v>4</v>
      </c>
      <c r="M23" s="76">
        <f>IF(P22="","",P22)</f>
        <v>15</v>
      </c>
      <c r="N23" s="77">
        <f>IF(O22="","",O22)</f>
        <v>12</v>
      </c>
      <c r="O23" s="27" t="s">
        <v>16</v>
      </c>
      <c r="P23" s="58" t="s">
        <v>16</v>
      </c>
      <c r="Q23" s="24">
        <v>15</v>
      </c>
      <c r="R23" s="116">
        <v>8</v>
      </c>
      <c r="S23" s="23"/>
      <c r="T23" s="31"/>
    </row>
    <row r="24" spans="1:20" s="2" customFormat="1" ht="73.5" customHeight="1" thickBot="1" x14ac:dyDescent="0.35">
      <c r="A24" s="73">
        <v>8</v>
      </c>
      <c r="B24" s="80" t="str">
        <f>VLOOKUP($B$1&amp;A24,'Lista Zespołów'!$A$4:$E$99,3,FALSE)</f>
        <v>MUKS Krótka 4</v>
      </c>
      <c r="C24" s="76">
        <f>IF(R17="","",R17)</f>
        <v>3</v>
      </c>
      <c r="D24" s="77">
        <f>IF(Q17="","",Q17)</f>
        <v>15</v>
      </c>
      <c r="E24" s="76">
        <f>IF(R18="","",R18)</f>
        <v>8</v>
      </c>
      <c r="F24" s="77">
        <f>IF(Q18="","",Q18)</f>
        <v>15</v>
      </c>
      <c r="G24" s="76">
        <f>IF(R19="","",R19)</f>
        <v>7</v>
      </c>
      <c r="H24" s="77">
        <f>IF(Q19="","",Q19)</f>
        <v>15</v>
      </c>
      <c r="I24" s="76">
        <f>IF(R20="","",R20)</f>
        <v>12</v>
      </c>
      <c r="J24" s="77">
        <f>IF(Q20="","",Q20)</f>
        <v>15</v>
      </c>
      <c r="K24" s="76">
        <f>IF(R21="","",R21)</f>
        <v>10</v>
      </c>
      <c r="L24" s="77">
        <f>IF(Q21="","",Q21)</f>
        <v>15</v>
      </c>
      <c r="M24" s="76">
        <f>IF(R22="","",R22)</f>
        <v>4</v>
      </c>
      <c r="N24" s="77">
        <f>IF(Q22="","",Q22)</f>
        <v>15</v>
      </c>
      <c r="O24" s="76">
        <f>IF(R23="","",R23)</f>
        <v>8</v>
      </c>
      <c r="P24" s="77">
        <f>IF(Q23="","",Q23)</f>
        <v>15</v>
      </c>
      <c r="Q24" s="27" t="s">
        <v>16</v>
      </c>
      <c r="R24" s="58" t="s">
        <v>16</v>
      </c>
      <c r="S24" s="23"/>
      <c r="T24" s="31"/>
    </row>
    <row r="25" spans="1:20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 t="str">
        <f>VLOOKUP(H28,'Lista Zespołów'!$A$4:$E$99,3,FALSE)</f>
        <v>Radomka Radom 4</v>
      </c>
      <c r="C28" s="55" t="s">
        <v>21</v>
      </c>
      <c r="D28" s="54" t="str">
        <f>VLOOKUP(J28,'Lista Zespołów'!$A$4:$E$99,3,FALSE)</f>
        <v>MUKS Krótka 4</v>
      </c>
      <c r="F28" s="2" t="s">
        <v>22</v>
      </c>
      <c r="G28" s="62">
        <v>1</v>
      </c>
      <c r="H28" s="63" t="str">
        <f>$B$1&amp; 1</f>
        <v>I1</v>
      </c>
      <c r="I28" s="64" t="s">
        <v>21</v>
      </c>
      <c r="J28" s="63" t="str">
        <f>$B$1&amp; 8</f>
        <v>I8</v>
      </c>
    </row>
    <row r="29" spans="1:20" s="2" customFormat="1" ht="17.399999999999999" x14ac:dyDescent="0.3">
      <c r="A29" s="50">
        <v>2</v>
      </c>
      <c r="B29" s="54" t="str">
        <f>VLOOKUP(H29,'Lista Zespołów'!$A$4:$E$99,3,FALSE)</f>
        <v>Nike Ostrołęka 2</v>
      </c>
      <c r="C29" s="55" t="s">
        <v>21</v>
      </c>
      <c r="D29" s="54" t="str">
        <f>VLOOKUP(J29,'Lista Zespołów'!$A$4:$E$99,3,FALSE)</f>
        <v>MUKS Krótka 2</v>
      </c>
      <c r="F29" s="2" t="s">
        <v>22</v>
      </c>
      <c r="G29" s="62">
        <v>2</v>
      </c>
      <c r="H29" s="63" t="str">
        <f>$B$1&amp; 2</f>
        <v>I2</v>
      </c>
      <c r="I29" s="64" t="s">
        <v>21</v>
      </c>
      <c r="J29" s="63" t="str">
        <f>$B$1&amp; 7</f>
        <v>I7</v>
      </c>
    </row>
    <row r="30" spans="1:20" s="2" customFormat="1" ht="17.399999999999999" x14ac:dyDescent="0.3">
      <c r="A30" s="50">
        <v>3</v>
      </c>
      <c r="B30" s="54" t="str">
        <f>VLOOKUP(H30,'Lista Zespołów'!$A$4:$E$99,3,FALSE)</f>
        <v>Nike Ostrołęka 6</v>
      </c>
      <c r="C30" s="55" t="s">
        <v>21</v>
      </c>
      <c r="D30" s="54" t="str">
        <f>VLOOKUP(J30,'Lista Zespołów'!$A$4:$E$99,3,FALSE)</f>
        <v>Sparta Warszawa 4</v>
      </c>
      <c r="F30" s="2" t="s">
        <v>22</v>
      </c>
      <c r="G30" s="62">
        <v>3</v>
      </c>
      <c r="H30" s="63" t="str">
        <f>$B$1&amp; 3</f>
        <v>I3</v>
      </c>
      <c r="I30" s="64" t="s">
        <v>21</v>
      </c>
      <c r="J30" s="65" t="str">
        <f>$B$1&amp; 6</f>
        <v>I6</v>
      </c>
    </row>
    <row r="31" spans="1:20" s="2" customFormat="1" ht="17.399999999999999" x14ac:dyDescent="0.3">
      <c r="A31" s="50">
        <v>4</v>
      </c>
      <c r="B31" s="54" t="str">
        <f>VLOOKUP(H31,'Lista Zespołów'!$A$4:$E$99,3,FALSE)</f>
        <v>Olimp Mińsk Maz. 5</v>
      </c>
      <c r="C31" s="55" t="s">
        <v>21</v>
      </c>
      <c r="D31" s="54" t="str">
        <f>VLOOKUP(J31,'Lista Zespołów'!$A$4:$E$99,3,FALSE)</f>
        <v>Nike Ostrołęka 3</v>
      </c>
      <c r="F31" s="2" t="s">
        <v>22</v>
      </c>
      <c r="G31" s="62">
        <v>4</v>
      </c>
      <c r="H31" s="63" t="str">
        <f>$B$1&amp; 4</f>
        <v>I4</v>
      </c>
      <c r="I31" s="64" t="s">
        <v>21</v>
      </c>
      <c r="J31" s="65" t="str">
        <f>$B$1&amp; 5</f>
        <v>I5</v>
      </c>
    </row>
    <row r="32" spans="1:20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 t="str">
        <f>VLOOKUP(H33,'Lista Zespołów'!$A$4:$E$99,3,FALSE)</f>
        <v>MUKS Krótka 4</v>
      </c>
      <c r="C33" s="55" t="s">
        <v>21</v>
      </c>
      <c r="D33" s="54" t="str">
        <f>VLOOKUP(J33,'Lista Zespołów'!$A$4:$E$99,3,FALSE)</f>
        <v>Nike Ostrołęka 3</v>
      </c>
      <c r="F33" s="2" t="s">
        <v>22</v>
      </c>
      <c r="G33" s="50">
        <v>5</v>
      </c>
      <c r="H33" s="63" t="str">
        <f>$B$1&amp; 8</f>
        <v>I8</v>
      </c>
      <c r="I33" s="64" t="s">
        <v>21</v>
      </c>
      <c r="J33" s="63" t="str">
        <f>$B$1&amp; 5</f>
        <v>I5</v>
      </c>
    </row>
    <row r="34" spans="1:10" ht="17.399999999999999" x14ac:dyDescent="0.3">
      <c r="A34" s="50">
        <v>6</v>
      </c>
      <c r="B34" s="54" t="str">
        <f>VLOOKUP(H34,'Lista Zespołów'!$A$4:$E$99,3,FALSE)</f>
        <v>Sparta Warszawa 4</v>
      </c>
      <c r="C34" s="55" t="s">
        <v>21</v>
      </c>
      <c r="D34" s="54" t="str">
        <f>VLOOKUP(J34,'Lista Zespołów'!$A$4:$E$99,3,FALSE)</f>
        <v>Olimp Mińsk Maz. 5</v>
      </c>
      <c r="F34" s="2" t="s">
        <v>22</v>
      </c>
      <c r="G34" s="50">
        <v>6</v>
      </c>
      <c r="H34" s="63" t="str">
        <f>$B$1&amp; 6</f>
        <v>I6</v>
      </c>
      <c r="I34" s="64" t="s">
        <v>21</v>
      </c>
      <c r="J34" s="63" t="str">
        <f>$B$1&amp; 4</f>
        <v>I4</v>
      </c>
    </row>
    <row r="35" spans="1:10" ht="17.399999999999999" x14ac:dyDescent="0.3">
      <c r="A35" s="50">
        <v>7</v>
      </c>
      <c r="B35" s="54" t="str">
        <f>VLOOKUP(H35,'Lista Zespołów'!$A$4:$E$99,3,FALSE)</f>
        <v>MUKS Krótka 2</v>
      </c>
      <c r="C35" s="55" t="s">
        <v>21</v>
      </c>
      <c r="D35" s="54" t="str">
        <f>VLOOKUP(J35,'Lista Zespołów'!$A$4:$E$99,3,FALSE)</f>
        <v>Nike Ostrołęka 6</v>
      </c>
      <c r="F35" s="2" t="s">
        <v>22</v>
      </c>
      <c r="G35" s="50">
        <v>7</v>
      </c>
      <c r="H35" s="67" t="str">
        <f>$B$1&amp; 7</f>
        <v>I7</v>
      </c>
      <c r="I35" s="68" t="s">
        <v>21</v>
      </c>
      <c r="J35" s="67" t="str">
        <f>$B$1&amp; 3</f>
        <v>I3</v>
      </c>
    </row>
    <row r="36" spans="1:10" ht="17.399999999999999" x14ac:dyDescent="0.3">
      <c r="A36" s="50">
        <v>8</v>
      </c>
      <c r="B36" s="54" t="str">
        <f>VLOOKUP(H36,'Lista Zespołów'!$A$4:$E$99,3,FALSE)</f>
        <v>Radomka Radom 4</v>
      </c>
      <c r="C36" s="55" t="s">
        <v>21</v>
      </c>
      <c r="D36" s="54" t="str">
        <f>VLOOKUP(J36,'Lista Zespołów'!$A$4:$E$99,3,FALSE)</f>
        <v>Nike Ostrołęka 2</v>
      </c>
      <c r="F36" s="2" t="s">
        <v>22</v>
      </c>
      <c r="G36" s="50">
        <v>8</v>
      </c>
      <c r="H36" s="67" t="str">
        <f>$B$1&amp; 1</f>
        <v>I1</v>
      </c>
      <c r="I36" s="68" t="s">
        <v>21</v>
      </c>
      <c r="J36" s="67" t="str">
        <f>$B$1&amp; 2</f>
        <v>I2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 t="str">
        <f>VLOOKUP(H38,'Lista Zespołów'!$A$4:$E$99,3,FALSE)</f>
        <v>Nike Ostrołęka 2</v>
      </c>
      <c r="C38" s="55" t="s">
        <v>21</v>
      </c>
      <c r="D38" s="54" t="str">
        <f>VLOOKUP(J38,'Lista Zespołów'!$A$4:$E$99,3,FALSE)</f>
        <v>MUKS Krótka 4</v>
      </c>
      <c r="F38" t="s">
        <v>22</v>
      </c>
      <c r="G38" s="50">
        <v>9</v>
      </c>
      <c r="H38" s="63" t="str">
        <f>$B$1&amp; 2</f>
        <v>I2</v>
      </c>
      <c r="I38" s="64" t="s">
        <v>21</v>
      </c>
      <c r="J38" s="63" t="str">
        <f>$B$1&amp; 8</f>
        <v>I8</v>
      </c>
    </row>
    <row r="39" spans="1:10" ht="17.399999999999999" x14ac:dyDescent="0.3">
      <c r="A39" s="50">
        <v>10</v>
      </c>
      <c r="B39" s="54" t="str">
        <f>VLOOKUP(H39,'Lista Zespołów'!$A$4:$E$99,3,FALSE)</f>
        <v>Nike Ostrołęka 6</v>
      </c>
      <c r="C39" s="55" t="s">
        <v>21</v>
      </c>
      <c r="D39" s="54" t="str">
        <f>VLOOKUP(J39,'Lista Zespołów'!$A$4:$E$99,3,FALSE)</f>
        <v>Radomka Radom 4</v>
      </c>
      <c r="F39" t="s">
        <v>22</v>
      </c>
      <c r="G39" s="50">
        <v>10</v>
      </c>
      <c r="H39" s="63" t="str">
        <f>$B$1&amp; 3</f>
        <v>I3</v>
      </c>
      <c r="I39" s="64" t="s">
        <v>21</v>
      </c>
      <c r="J39" s="63" t="str">
        <f>$B$1&amp; 1</f>
        <v>I1</v>
      </c>
    </row>
    <row r="40" spans="1:10" ht="17.399999999999999" x14ac:dyDescent="0.3">
      <c r="A40" s="50">
        <v>11</v>
      </c>
      <c r="B40" s="54" t="str">
        <f>VLOOKUP(H40,'Lista Zespołów'!$A$4:$E$99,3,FALSE)</f>
        <v>Olimp Mińsk Maz. 5</v>
      </c>
      <c r="C40" s="55" t="s">
        <v>21</v>
      </c>
      <c r="D40" s="54" t="str">
        <f>VLOOKUP(J40,'Lista Zespołów'!$A$4:$E$99,3,FALSE)</f>
        <v>MUKS Krótka 2</v>
      </c>
      <c r="F40" t="s">
        <v>22</v>
      </c>
      <c r="G40" s="50">
        <v>11</v>
      </c>
      <c r="H40" s="67" t="str">
        <f>$B$1&amp; 4</f>
        <v>I4</v>
      </c>
      <c r="I40" s="68" t="s">
        <v>21</v>
      </c>
      <c r="J40" s="67" t="str">
        <f>$B$1&amp; 7</f>
        <v>I7</v>
      </c>
    </row>
    <row r="41" spans="1:10" ht="17.399999999999999" x14ac:dyDescent="0.3">
      <c r="A41" s="50">
        <v>12</v>
      </c>
      <c r="B41" s="54" t="str">
        <f>VLOOKUP(H41,'Lista Zespołów'!$A$4:$E$99,3,FALSE)</f>
        <v>Nike Ostrołęka 3</v>
      </c>
      <c r="C41" s="55" t="s">
        <v>21</v>
      </c>
      <c r="D41" s="54" t="str">
        <f>VLOOKUP(J41,'Lista Zespołów'!$A$4:$E$99,3,FALSE)</f>
        <v>Sparta Warszawa 4</v>
      </c>
      <c r="F41" t="s">
        <v>22</v>
      </c>
      <c r="G41" s="50">
        <v>12</v>
      </c>
      <c r="H41" s="67" t="str">
        <f>$B$1&amp; 5</f>
        <v>I5</v>
      </c>
      <c r="I41" s="68" t="s">
        <v>21</v>
      </c>
      <c r="J41" s="67" t="str">
        <f>$B$1&amp; 6</f>
        <v>I6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 t="str">
        <f>VLOOKUP(H43,'Lista Zespołów'!$A$4:$E$99,3,FALSE)</f>
        <v>MUKS Krótka 4</v>
      </c>
      <c r="C43" s="55" t="s">
        <v>21</v>
      </c>
      <c r="D43" s="54" t="str">
        <f>VLOOKUP(J43,'Lista Zespołów'!$A$4:$E$99,3,FALSE)</f>
        <v>Sparta Warszawa 4</v>
      </c>
      <c r="F43" t="s">
        <v>22</v>
      </c>
      <c r="G43" s="50">
        <v>13</v>
      </c>
      <c r="H43" s="67" t="str">
        <f>$B$1&amp; 8</f>
        <v>I8</v>
      </c>
      <c r="I43" s="68" t="s">
        <v>21</v>
      </c>
      <c r="J43" s="67" t="str">
        <f>$B$1&amp; 6</f>
        <v>I6</v>
      </c>
    </row>
    <row r="44" spans="1:10" ht="17.399999999999999" x14ac:dyDescent="0.3">
      <c r="A44" s="50">
        <v>14</v>
      </c>
      <c r="B44" s="54" t="str">
        <f>VLOOKUP(H44,'Lista Zespołów'!$A$4:$E$99,3,FALSE)</f>
        <v>MUKS Krótka 2</v>
      </c>
      <c r="C44" s="55" t="s">
        <v>21</v>
      </c>
      <c r="D44" s="54" t="str">
        <f>VLOOKUP(J44,'Lista Zespołów'!$A$4:$E$99,3,FALSE)</f>
        <v>Nike Ostrołęka 3</v>
      </c>
      <c r="F44" t="s">
        <v>22</v>
      </c>
      <c r="G44" s="50">
        <v>14</v>
      </c>
      <c r="H44" s="67" t="str">
        <f>$B$1&amp; 7</f>
        <v>I7</v>
      </c>
      <c r="I44" s="68" t="s">
        <v>21</v>
      </c>
      <c r="J44" s="67" t="str">
        <f>$B$1&amp; 5</f>
        <v>I5</v>
      </c>
    </row>
    <row r="45" spans="1:10" ht="18" x14ac:dyDescent="0.35">
      <c r="A45" s="50">
        <v>15</v>
      </c>
      <c r="B45" s="54" t="str">
        <f>VLOOKUP(H45,'Lista Zespołów'!$A$4:$E$99,3,FALSE)</f>
        <v>Radomka Radom 4</v>
      </c>
      <c r="C45" s="57" t="s">
        <v>21</v>
      </c>
      <c r="D45" s="54" t="str">
        <f>VLOOKUP(J45,'Lista Zespołów'!$A$4:$E$99,3,FALSE)</f>
        <v>Olimp Mińsk Maz. 5</v>
      </c>
      <c r="F45" t="s">
        <v>22</v>
      </c>
      <c r="G45" s="50">
        <v>15</v>
      </c>
      <c r="H45" s="67" t="str">
        <f>$B$1&amp; 1</f>
        <v>I1</v>
      </c>
      <c r="I45" s="68" t="s">
        <v>21</v>
      </c>
      <c r="J45" s="67" t="str">
        <f>$B$1&amp; 4</f>
        <v>I4</v>
      </c>
    </row>
    <row r="46" spans="1:10" ht="18" x14ac:dyDescent="0.35">
      <c r="A46" s="50">
        <v>16</v>
      </c>
      <c r="B46" s="54" t="str">
        <f>VLOOKUP(H46,'Lista Zespołów'!$A$4:$E$99,3,FALSE)</f>
        <v>Nike Ostrołęka 2</v>
      </c>
      <c r="C46" s="57" t="s">
        <v>21</v>
      </c>
      <c r="D46" s="54" t="str">
        <f>VLOOKUP(J46,'Lista Zespołów'!$A$4:$E$99,3,FALSE)</f>
        <v>Nike Ostrołęka 6</v>
      </c>
      <c r="F46" t="s">
        <v>22</v>
      </c>
      <c r="G46" s="50">
        <v>16</v>
      </c>
      <c r="H46" s="67" t="str">
        <f>$B$1&amp; 2</f>
        <v>I2</v>
      </c>
      <c r="I46" s="68" t="s">
        <v>21</v>
      </c>
      <c r="J46" s="67" t="str">
        <f>$B$1&amp; 3</f>
        <v>I3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 t="str">
        <f>VLOOKUP(H48,'Lista Zespołów'!$A$4:$E$99,3,FALSE)</f>
        <v>Nike Ostrołęka 6</v>
      </c>
      <c r="C48" s="55" t="s">
        <v>21</v>
      </c>
      <c r="D48" s="54" t="str">
        <f>VLOOKUP(J48,'Lista Zespołów'!$A$4:$E$99,3,FALSE)</f>
        <v>MUKS Krótka 4</v>
      </c>
      <c r="F48" t="s">
        <v>22</v>
      </c>
      <c r="G48" s="50">
        <v>17</v>
      </c>
      <c r="H48" s="67" t="str">
        <f>$B$1&amp; 3</f>
        <v>I3</v>
      </c>
      <c r="I48" s="68" t="s">
        <v>21</v>
      </c>
      <c r="J48" s="67" t="str">
        <f>$B$1&amp; 8</f>
        <v>I8</v>
      </c>
    </row>
    <row r="49" spans="1:10" ht="18" x14ac:dyDescent="0.35">
      <c r="A49" s="50">
        <v>18</v>
      </c>
      <c r="B49" s="54" t="str">
        <f>VLOOKUP(H49,'Lista Zespołów'!$A$4:$E$99,3,FALSE)</f>
        <v>Olimp Mińsk Maz. 5</v>
      </c>
      <c r="C49" s="57" t="s">
        <v>21</v>
      </c>
      <c r="D49" s="54" t="str">
        <f>VLOOKUP(J49,'Lista Zespołów'!$A$4:$E$99,3,FALSE)</f>
        <v>Nike Ostrołęka 2</v>
      </c>
      <c r="F49" t="s">
        <v>22</v>
      </c>
      <c r="G49" s="50">
        <v>18</v>
      </c>
      <c r="H49" s="67" t="str">
        <f>$B$1&amp; 4</f>
        <v>I4</v>
      </c>
      <c r="I49" s="68" t="s">
        <v>21</v>
      </c>
      <c r="J49" s="67" t="str">
        <f>$B$1&amp; 2</f>
        <v>I2</v>
      </c>
    </row>
    <row r="50" spans="1:10" ht="18" x14ac:dyDescent="0.35">
      <c r="A50" s="50">
        <v>19</v>
      </c>
      <c r="B50" s="54" t="str">
        <f>VLOOKUP(H50,'Lista Zespołów'!$A$4:$E$99,3,FALSE)</f>
        <v>Nike Ostrołęka 3</v>
      </c>
      <c r="C50" s="57" t="s">
        <v>21</v>
      </c>
      <c r="D50" s="54" t="str">
        <f>VLOOKUP(J50,'Lista Zespołów'!$A$4:$E$99,3,FALSE)</f>
        <v>Radomka Radom 4</v>
      </c>
      <c r="F50" t="s">
        <v>22</v>
      </c>
      <c r="G50" s="50">
        <v>19</v>
      </c>
      <c r="H50" s="67" t="str">
        <f>$B$1&amp; 5</f>
        <v>I5</v>
      </c>
      <c r="I50" s="68" t="s">
        <v>21</v>
      </c>
      <c r="J50" s="67" t="str">
        <f>$B$1&amp; 1</f>
        <v>I1</v>
      </c>
    </row>
    <row r="51" spans="1:10" ht="18" x14ac:dyDescent="0.3">
      <c r="A51" s="118">
        <v>20</v>
      </c>
      <c r="B51" s="54" t="str">
        <f>VLOOKUP(H51,'Lista Zespołów'!$A$4:$E$99,3,FALSE)</f>
        <v>Sparta Warszawa 4</v>
      </c>
      <c r="C51" s="119" t="s">
        <v>21</v>
      </c>
      <c r="D51" s="54" t="str">
        <f>VLOOKUP(J51,'Lista Zespołów'!$A$4:$E$99,3,FALSE)</f>
        <v>MUKS Krótka 2</v>
      </c>
      <c r="F51" t="s">
        <v>22</v>
      </c>
      <c r="G51" s="118">
        <v>20</v>
      </c>
      <c r="H51" s="67" t="str">
        <f>$B$1&amp; 6</f>
        <v>I6</v>
      </c>
      <c r="I51" s="68" t="s">
        <v>21</v>
      </c>
      <c r="J51" s="67" t="str">
        <f>$B$1&amp; 7</f>
        <v>I7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 t="str">
        <f>VLOOKUP(H53,'Lista Zespołów'!$A$4:$E$99,3,FALSE)</f>
        <v>MUKS Krótka 4</v>
      </c>
      <c r="C53" s="55" t="s">
        <v>21</v>
      </c>
      <c r="D53" s="54" t="str">
        <f>VLOOKUP(J53,'Lista Zespołów'!$A$4:$E$99,3,FALSE)</f>
        <v>MUKS Krótka 2</v>
      </c>
      <c r="F53" t="s">
        <v>22</v>
      </c>
      <c r="G53" s="50">
        <v>21</v>
      </c>
      <c r="H53" s="67" t="str">
        <f>$B$1&amp; 8</f>
        <v>I8</v>
      </c>
      <c r="I53" s="68" t="s">
        <v>21</v>
      </c>
      <c r="J53" s="67" t="str">
        <f>$B$1&amp; 7</f>
        <v>I7</v>
      </c>
    </row>
    <row r="54" spans="1:10" ht="18" x14ac:dyDescent="0.35">
      <c r="A54" s="50">
        <v>22</v>
      </c>
      <c r="B54" s="54" t="str">
        <f>VLOOKUP(H54,'Lista Zespołów'!$A$4:$E$99,3,FALSE)</f>
        <v>Radomka Radom 4</v>
      </c>
      <c r="C54" s="57" t="s">
        <v>21</v>
      </c>
      <c r="D54" s="54" t="str">
        <f>VLOOKUP(J54,'Lista Zespołów'!$A$4:$E$99,3,FALSE)</f>
        <v>Sparta Warszawa 4</v>
      </c>
      <c r="F54" t="s">
        <v>22</v>
      </c>
      <c r="G54" s="50">
        <v>22</v>
      </c>
      <c r="H54" s="67" t="str">
        <f>$B$1&amp; 1</f>
        <v>I1</v>
      </c>
      <c r="I54" s="68" t="s">
        <v>21</v>
      </c>
      <c r="J54" s="67" t="str">
        <f>$B$1&amp; 6</f>
        <v>I6</v>
      </c>
    </row>
    <row r="55" spans="1:10" ht="18" x14ac:dyDescent="0.35">
      <c r="A55" s="50">
        <v>23</v>
      </c>
      <c r="B55" s="54" t="str">
        <f>VLOOKUP(H55,'Lista Zespołów'!$A$4:$E$99,3,FALSE)</f>
        <v>Nike Ostrołęka 2</v>
      </c>
      <c r="C55" s="57" t="s">
        <v>21</v>
      </c>
      <c r="D55" s="54" t="str">
        <f>VLOOKUP(J55,'Lista Zespołów'!$A$4:$E$99,3,FALSE)</f>
        <v>Nike Ostrołęka 3</v>
      </c>
      <c r="F55" t="s">
        <v>22</v>
      </c>
      <c r="G55" s="50">
        <v>23</v>
      </c>
      <c r="H55" s="67" t="str">
        <f>$B$1&amp; 2</f>
        <v>I2</v>
      </c>
      <c r="I55" s="68" t="s">
        <v>21</v>
      </c>
      <c r="J55" s="67" t="str">
        <f>$B$1&amp; 5</f>
        <v>I5</v>
      </c>
    </row>
    <row r="56" spans="1:10" ht="18" x14ac:dyDescent="0.3">
      <c r="A56" s="118">
        <v>24</v>
      </c>
      <c r="B56" s="54" t="str">
        <f>VLOOKUP(H56,'Lista Zespołów'!$A$4:$E$99,3,FALSE)</f>
        <v>Nike Ostrołęka 6</v>
      </c>
      <c r="C56" s="119" t="s">
        <v>21</v>
      </c>
      <c r="D56" s="54" t="str">
        <f>VLOOKUP(J56,'Lista Zespołów'!$A$4:$E$99,3,FALSE)</f>
        <v>Olimp Mińsk Maz. 5</v>
      </c>
      <c r="F56" t="s">
        <v>22</v>
      </c>
      <c r="G56" s="118">
        <v>24</v>
      </c>
      <c r="H56" s="67" t="str">
        <f>$B$1&amp; 3</f>
        <v>I3</v>
      </c>
      <c r="I56" s="68" t="s">
        <v>21</v>
      </c>
      <c r="J56" s="67" t="str">
        <f>$B$1&amp; 4</f>
        <v>I4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 t="str">
        <f>VLOOKUP(H58,'Lista Zespołów'!$A$4:$E$99,3,FALSE)</f>
        <v>Olimp Mińsk Maz. 5</v>
      </c>
      <c r="C58" s="55" t="s">
        <v>21</v>
      </c>
      <c r="D58" s="54" t="str">
        <f>VLOOKUP(J58,'Lista Zespołów'!$A$4:$E$99,3,FALSE)</f>
        <v>MUKS Krótka 4</v>
      </c>
      <c r="F58" t="s">
        <v>22</v>
      </c>
      <c r="G58" s="50">
        <v>25</v>
      </c>
      <c r="H58" s="67" t="str">
        <f>$B$1&amp; 4</f>
        <v>I4</v>
      </c>
      <c r="I58" s="68" t="s">
        <v>21</v>
      </c>
      <c r="J58" s="67" t="str">
        <f>$B$1&amp; 8</f>
        <v>I8</v>
      </c>
    </row>
    <row r="59" spans="1:10" ht="18" x14ac:dyDescent="0.35">
      <c r="A59" s="50">
        <v>26</v>
      </c>
      <c r="B59" s="54" t="str">
        <f>VLOOKUP(H59,'Lista Zespołów'!$A$4:$E$99,3,FALSE)</f>
        <v>Nike Ostrołęka 3</v>
      </c>
      <c r="C59" s="57" t="s">
        <v>21</v>
      </c>
      <c r="D59" s="54" t="str">
        <f>VLOOKUP(J59,'Lista Zespołów'!$A$4:$E$99,3,FALSE)</f>
        <v>Nike Ostrołęka 6</v>
      </c>
      <c r="F59" t="s">
        <v>22</v>
      </c>
      <c r="G59" s="50">
        <v>26</v>
      </c>
      <c r="H59" s="67" t="str">
        <f>$B$1&amp; 5</f>
        <v>I5</v>
      </c>
      <c r="I59" s="68" t="s">
        <v>21</v>
      </c>
      <c r="J59" s="67" t="str">
        <f>$B$1&amp; 3</f>
        <v>I3</v>
      </c>
    </row>
    <row r="60" spans="1:10" ht="18" x14ac:dyDescent="0.35">
      <c r="A60" s="50">
        <v>27</v>
      </c>
      <c r="B60" s="54" t="str">
        <f>VLOOKUP(H60,'Lista Zespołów'!$A$4:$E$99,3,FALSE)</f>
        <v>Sparta Warszawa 4</v>
      </c>
      <c r="C60" s="57" t="s">
        <v>21</v>
      </c>
      <c r="D60" s="54" t="str">
        <f>VLOOKUP(J60,'Lista Zespołów'!$A$4:$E$99,3,FALSE)</f>
        <v>Nike Ostrołęka 2</v>
      </c>
      <c r="F60" t="s">
        <v>22</v>
      </c>
      <c r="G60" s="50">
        <v>27</v>
      </c>
      <c r="H60" s="67" t="str">
        <f>$B$1&amp; 6</f>
        <v>I6</v>
      </c>
      <c r="I60" s="68" t="s">
        <v>21</v>
      </c>
      <c r="J60" s="67" t="str">
        <f>$B$1&amp; 2</f>
        <v>I2</v>
      </c>
    </row>
    <row r="61" spans="1:10" ht="18" x14ac:dyDescent="0.3">
      <c r="A61" s="118">
        <v>28</v>
      </c>
      <c r="B61" s="54" t="str">
        <f>VLOOKUP(H61,'Lista Zespołów'!$A$4:$E$99,3,FALSE)</f>
        <v>MUKS Krótka 2</v>
      </c>
      <c r="C61" s="119" t="s">
        <v>21</v>
      </c>
      <c r="D61" s="54" t="str">
        <f>VLOOKUP(J61,'Lista Zespołów'!$A$4:$E$99,3,FALSE)</f>
        <v>Radomka Radom 4</v>
      </c>
      <c r="F61" t="s">
        <v>22</v>
      </c>
      <c r="G61" s="118">
        <v>28</v>
      </c>
      <c r="H61" s="67" t="str">
        <f>$B$1&amp; 7</f>
        <v>I7</v>
      </c>
      <c r="I61" s="68" t="s">
        <v>21</v>
      </c>
      <c r="J61" s="67" t="str">
        <f>$B$1&amp; 1</f>
        <v>I1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9" zoomScale="55" zoomScaleNormal="55" workbookViewId="0">
      <selection activeCell="N19" sqref="N19"/>
    </sheetView>
  </sheetViews>
  <sheetFormatPr defaultRowHeight="14.4" x14ac:dyDescent="0.3"/>
  <cols>
    <col min="1" max="1" width="9.6640625" customWidth="1"/>
    <col min="2" max="2" width="51" bestFit="1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40" t="s">
        <v>2</v>
      </c>
      <c r="B1" s="39" t="s">
        <v>29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J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7" t="str">
        <f>_xlnm.Criteria</f>
        <v>J</v>
      </c>
      <c r="L3" s="138"/>
      <c r="M3" s="102"/>
      <c r="N3" s="102"/>
      <c r="O3" s="102"/>
      <c r="P3" s="102"/>
      <c r="Q3" s="70"/>
    </row>
    <row r="4" spans="1:20" s="2" customFormat="1" ht="26.25" customHeight="1" x14ac:dyDescent="0.5">
      <c r="A4" s="12">
        <v>1</v>
      </c>
      <c r="B4" s="13" t="str">
        <f>VLOOKUP($B$1&amp;A4,'Lista Zespołów'!$A$4:$E$99,3,FALSE)</f>
        <v>SMS Warszawa 1</v>
      </c>
      <c r="C4" s="36">
        <f t="shared" ref="C4:C7" si="0">D4*$E$1+E4*$G$1</f>
        <v>0</v>
      </c>
      <c r="D4" s="37">
        <f>IF($C17&gt;$D17,1,0)+IF($E17&gt;$F17,1,0)+IF($G17&gt;$H17,1,0)+IF($I17&gt;$J17,1,0)+IF($K17&gt;$L17,1,0)+IF($M17&gt;$N17,1,0)+IF($O17&gt;P17,1,0)+IF(Q17&gt;R17,1,0)+IF($S17&gt;$T17,1,0)</f>
        <v>0</v>
      </c>
      <c r="E4" s="37">
        <f>IF($C17&lt;$D17,1,0)+IF($E17&lt;$F17,1,0)+IF($G17&lt;$H17,1,0)+IF($I17&lt;$J17,1,0)+IF($K17&lt;$L17,1,0)+IF(M17&lt;N17,1,0)+IF(O17&lt;P17,1,0)+IF($Q17&lt;$R17,1,0)+IF($S17&lt;$T17,1,0)</f>
        <v>4</v>
      </c>
      <c r="F4" s="37">
        <f t="shared" ref="F4:F7" si="1">E4+D4</f>
        <v>4</v>
      </c>
      <c r="G4" s="37">
        <f>SUM(D$17:D$25)</f>
        <v>0</v>
      </c>
      <c r="H4" s="37">
        <f>SUM(C$17:C$25)</f>
        <v>60</v>
      </c>
      <c r="I4" s="38">
        <f t="shared" ref="I4:I7" si="2">IFERROR(G4/H4,0)</f>
        <v>0</v>
      </c>
      <c r="K4" s="138"/>
      <c r="L4" s="138"/>
      <c r="M4" s="102"/>
      <c r="N4" s="102"/>
      <c r="O4" s="102"/>
      <c r="P4" s="102"/>
      <c r="Q4" s="70"/>
    </row>
    <row r="5" spans="1:20" s="2" customFormat="1" ht="26.25" customHeight="1" x14ac:dyDescent="0.5">
      <c r="A5" s="14">
        <v>2</v>
      </c>
      <c r="B5" s="15" t="str">
        <f>VLOOKUP($B$1&amp;A5,'Lista Zespołów'!$A$4:$E$99,3,FALSE)</f>
        <v>Olimp Mińsk Maz. 8</v>
      </c>
      <c r="C5" s="33">
        <f t="shared" si="0"/>
        <v>12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6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1</v>
      </c>
      <c r="F5" s="34">
        <f t="shared" si="1"/>
        <v>7</v>
      </c>
      <c r="G5" s="34">
        <f>SUM(F$17:F$25)</f>
        <v>100</v>
      </c>
      <c r="H5" s="34">
        <f>SUM(E$17:E$25)</f>
        <v>35</v>
      </c>
      <c r="I5" s="35">
        <f t="shared" si="2"/>
        <v>2.8571428571428572</v>
      </c>
      <c r="K5" s="138"/>
      <c r="L5" s="138"/>
      <c r="M5" s="102"/>
      <c r="N5" s="102"/>
      <c r="O5" s="102"/>
      <c r="P5" s="102"/>
      <c r="Q5" s="70"/>
    </row>
    <row r="6" spans="1:20" s="2" customFormat="1" ht="26.25" customHeight="1" x14ac:dyDescent="0.5">
      <c r="A6" s="12">
        <v>3</v>
      </c>
      <c r="B6" s="13" t="str">
        <f>VLOOKUP($B$1&amp;A6,'Lista Zespołów'!$A$4:$E$99,3,FALSE)</f>
        <v>MUKS Krótka 6</v>
      </c>
      <c r="C6" s="36">
        <f t="shared" si="0"/>
        <v>8</v>
      </c>
      <c r="D6" s="37">
        <f t="shared" si="3"/>
        <v>4</v>
      </c>
      <c r="E6" s="37">
        <f t="shared" si="4"/>
        <v>3</v>
      </c>
      <c r="F6" s="37">
        <f t="shared" si="1"/>
        <v>7</v>
      </c>
      <c r="G6" s="37">
        <f>SUM(H$17:H$25)</f>
        <v>84</v>
      </c>
      <c r="H6" s="37">
        <f>SUM(G$17:G$25)</f>
        <v>45</v>
      </c>
      <c r="I6" s="38">
        <f t="shared" si="2"/>
        <v>1.8666666666666667</v>
      </c>
      <c r="K6" s="138"/>
      <c r="L6" s="138"/>
      <c r="M6" s="102"/>
      <c r="N6" s="102"/>
      <c r="O6" s="102"/>
      <c r="P6" s="102"/>
      <c r="Q6" s="70"/>
    </row>
    <row r="7" spans="1:20" s="2" customFormat="1" ht="26.25" customHeight="1" x14ac:dyDescent="0.5">
      <c r="A7" s="14">
        <v>4</v>
      </c>
      <c r="B7" s="15" t="str">
        <f>VLOOKUP($B$1&amp;A7,'Lista Zespołów'!$A$4:$E$99,3,FALSE)</f>
        <v>MUKS Krótka 3</v>
      </c>
      <c r="C7" s="33">
        <f t="shared" si="0"/>
        <v>12</v>
      </c>
      <c r="D7" s="120">
        <f t="shared" si="3"/>
        <v>6</v>
      </c>
      <c r="E7" s="120">
        <f t="shared" si="4"/>
        <v>1</v>
      </c>
      <c r="F7" s="34">
        <f t="shared" si="1"/>
        <v>7</v>
      </c>
      <c r="G7" s="34">
        <f>SUM(J$17:J$25)</f>
        <v>100</v>
      </c>
      <c r="H7" s="34">
        <f>SUM(I$17:I$25)</f>
        <v>33</v>
      </c>
      <c r="I7" s="35">
        <f t="shared" si="2"/>
        <v>3.0303030303030303</v>
      </c>
      <c r="K7" s="138"/>
      <c r="L7" s="138"/>
      <c r="M7" s="102"/>
      <c r="N7" s="102"/>
      <c r="O7" s="102"/>
      <c r="P7" s="102"/>
      <c r="Q7" s="70"/>
    </row>
    <row r="8" spans="1:20" s="2" customFormat="1" ht="26.25" customHeight="1" x14ac:dyDescent="0.5">
      <c r="A8" s="12">
        <v>5</v>
      </c>
      <c r="B8" s="13" t="str">
        <f>VLOOKUP($B$1&amp;A8,'Lista Zespołów'!$A$4:$E$99,3,FALSE)</f>
        <v>Sparta Warszawa 6</v>
      </c>
      <c r="C8" s="36">
        <f>D8*$E$1+E8*$G$1</f>
        <v>12</v>
      </c>
      <c r="D8" s="37">
        <f t="shared" si="3"/>
        <v>6</v>
      </c>
      <c r="E8" s="37">
        <f t="shared" si="4"/>
        <v>1</v>
      </c>
      <c r="F8" s="37">
        <f>E8+D8</f>
        <v>7</v>
      </c>
      <c r="G8" s="37">
        <f>SUM(L$17:L$25)</f>
        <v>101</v>
      </c>
      <c r="H8" s="37">
        <f>SUM(K$17:K$25)</f>
        <v>32</v>
      </c>
      <c r="I8" s="38">
        <f>IFERROR(G8/H8,0)</f>
        <v>3.15625</v>
      </c>
      <c r="K8" s="138"/>
      <c r="L8" s="138"/>
      <c r="M8" s="102"/>
      <c r="N8" s="102"/>
      <c r="O8" s="102"/>
      <c r="P8" s="102"/>
      <c r="Q8" s="70"/>
    </row>
    <row r="9" spans="1:20" s="2" customFormat="1" ht="26.25" customHeight="1" x14ac:dyDescent="0.5">
      <c r="A9" s="14">
        <v>6</v>
      </c>
      <c r="B9" s="15" t="str">
        <f>VLOOKUP($B$1&amp;A9,'Lista Zespołów'!$A$4:$E$99,3,FALSE)</f>
        <v>Atena Warszawa 8</v>
      </c>
      <c r="C9" s="33">
        <f t="shared" ref="C9" si="5">D9*$E$1+E9*$G$1</f>
        <v>0</v>
      </c>
      <c r="D9" s="120">
        <f t="shared" si="3"/>
        <v>0</v>
      </c>
      <c r="E9" s="120">
        <f t="shared" si="4"/>
        <v>4</v>
      </c>
      <c r="F9" s="34">
        <f t="shared" ref="F9" si="6">E9+D9</f>
        <v>4</v>
      </c>
      <c r="G9" s="34">
        <f>SUM(N$17:N$25)</f>
        <v>0</v>
      </c>
      <c r="H9" s="34">
        <f>SUM(M$17:M$25)</f>
        <v>60</v>
      </c>
      <c r="I9" s="35">
        <f t="shared" ref="I9" si="7">IFERROR(G9/H9,0)</f>
        <v>0</v>
      </c>
      <c r="K9" s="138"/>
      <c r="L9" s="138"/>
      <c r="M9" s="102"/>
      <c r="N9" s="102"/>
      <c r="O9" s="102"/>
      <c r="P9" s="102"/>
      <c r="Q9" s="100"/>
    </row>
    <row r="10" spans="1:20" s="2" customFormat="1" ht="26.25" customHeight="1" x14ac:dyDescent="0.5">
      <c r="A10" s="12">
        <v>7</v>
      </c>
      <c r="B10" s="13" t="str">
        <f>VLOOKUP($B$1&amp;A10,'Lista Zespołów'!$A$4:$E$99,3,FALSE)</f>
        <v>Opia Opinogóra 2</v>
      </c>
      <c r="C10" s="36">
        <f>D10*$E$1+E10*$G$1</f>
        <v>0</v>
      </c>
      <c r="D10" s="37">
        <f t="shared" si="3"/>
        <v>0</v>
      </c>
      <c r="E10" s="37">
        <f t="shared" si="4"/>
        <v>4</v>
      </c>
      <c r="F10" s="37">
        <f>E10+D10</f>
        <v>4</v>
      </c>
      <c r="G10" s="37">
        <f>SUM(P$17:P$25)</f>
        <v>0</v>
      </c>
      <c r="H10" s="37">
        <f>SUM(O$17:O$25)</f>
        <v>60</v>
      </c>
      <c r="I10" s="38">
        <f>IFERROR(G10/H10,0)</f>
        <v>0</v>
      </c>
      <c r="K10" s="138"/>
      <c r="L10" s="138"/>
      <c r="M10" s="102"/>
      <c r="N10" s="102"/>
      <c r="O10" s="102"/>
      <c r="P10" s="102"/>
      <c r="Q10" s="100"/>
    </row>
    <row r="11" spans="1:20" s="2" customFormat="1" ht="26.25" customHeight="1" x14ac:dyDescent="0.5">
      <c r="A11" s="14">
        <v>8</v>
      </c>
      <c r="B11" s="15" t="str">
        <f>VLOOKUP($B$1&amp;A11,'Lista Zespołów'!$A$4:$E$99,3,FALSE)</f>
        <v>Opia Opinogóra 3</v>
      </c>
      <c r="C11" s="33">
        <f t="shared" ref="C11" si="8">D11*$E$1+E11*$G$1</f>
        <v>0</v>
      </c>
      <c r="D11" s="120">
        <f t="shared" si="3"/>
        <v>0</v>
      </c>
      <c r="E11" s="120">
        <f t="shared" si="4"/>
        <v>4</v>
      </c>
      <c r="F11" s="34">
        <f t="shared" ref="F11" si="9">E11+D11</f>
        <v>4</v>
      </c>
      <c r="G11" s="34">
        <f>SUM(R$17:R$25)</f>
        <v>0</v>
      </c>
      <c r="H11" s="34">
        <f>SUM(Q$17:Q$25)</f>
        <v>60</v>
      </c>
      <c r="I11" s="35">
        <f t="shared" ref="I11" si="10">IFERROR(G11/H11,0)</f>
        <v>0</v>
      </c>
      <c r="K11" s="138"/>
      <c r="L11" s="138"/>
      <c r="M11" s="102"/>
      <c r="N11" s="102"/>
      <c r="O11" s="102"/>
      <c r="P11" s="102"/>
      <c r="Q11" s="7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J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 t="str">
        <f>VLOOKUP($B$1&amp;C15,'Lista Zespołów'!$A$4:$E$99,3,FALSE)</f>
        <v>SMS Warszawa 1</v>
      </c>
      <c r="D16" s="124"/>
      <c r="E16" s="123" t="str">
        <f>VLOOKUP($B$1&amp;E15,'Lista Zespołów'!$A$4:$E$99,3,FALSE)</f>
        <v>Olimp Mińsk Maz. 8</v>
      </c>
      <c r="F16" s="124"/>
      <c r="G16" s="123" t="str">
        <f>VLOOKUP($B$1&amp;G15,'Lista Zespołów'!$A$4:$E$99,3,FALSE)</f>
        <v>MUKS Krótka 6</v>
      </c>
      <c r="H16" s="124"/>
      <c r="I16" s="123" t="str">
        <f>VLOOKUP($B$1&amp;I15,'Lista Zespołów'!$A$4:$E$99,3,FALSE)</f>
        <v>MUKS Krótka 3</v>
      </c>
      <c r="J16" s="124"/>
      <c r="K16" s="135" t="str">
        <f>VLOOKUP($B$1&amp;K15,'Lista Zespołów'!$A$4:$E$99,3,FALSE)</f>
        <v>Sparta Warszawa 6</v>
      </c>
      <c r="L16" s="136"/>
      <c r="M16" s="123" t="str">
        <f>VLOOKUP($B$1&amp;M15,'Lista Zespołów'!$A$4:$E$99,3,FALSE)</f>
        <v>Atena Warszawa 8</v>
      </c>
      <c r="N16" s="124"/>
      <c r="O16" s="123" t="str">
        <f>VLOOKUP($B$1&amp;O15,'Lista Zespołów'!$A$4:$E$99,3,FALSE)</f>
        <v>Opia Opinogóra 2</v>
      </c>
      <c r="P16" s="124"/>
      <c r="Q16" s="123" t="str">
        <f>VLOOKUP($B$1&amp;Q15,'Lista Zespołów'!$A$4:$E$99,3,FALSE)</f>
        <v>Opia Opinogóra 3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 t="str">
        <f>VLOOKUP($B$1&amp;A17,'Lista Zespołów'!$A$4:$E$99,3,FALSE)</f>
        <v>SMS Warszawa 1</v>
      </c>
      <c r="C17" s="25" t="s">
        <v>16</v>
      </c>
      <c r="D17" s="26" t="s">
        <v>16</v>
      </c>
      <c r="E17" s="19">
        <v>0</v>
      </c>
      <c r="F17" s="30">
        <v>15</v>
      </c>
      <c r="G17" s="19">
        <v>0</v>
      </c>
      <c r="H17" s="30">
        <v>15</v>
      </c>
      <c r="I17" s="19">
        <v>0</v>
      </c>
      <c r="J17" s="30">
        <v>15</v>
      </c>
      <c r="K17" s="19">
        <v>0</v>
      </c>
      <c r="L17" s="30">
        <v>15</v>
      </c>
      <c r="M17" s="19"/>
      <c r="N17" s="30"/>
      <c r="O17" s="19"/>
      <c r="P17" s="30"/>
      <c r="Q17" s="19"/>
      <c r="R17" s="30"/>
      <c r="S17" s="19"/>
      <c r="T17" s="30"/>
    </row>
    <row r="18" spans="1:20" s="2" customFormat="1" ht="73.5" customHeight="1" thickBot="1" x14ac:dyDescent="0.35">
      <c r="A18" s="73">
        <v>2</v>
      </c>
      <c r="B18" s="80" t="str">
        <f>VLOOKUP($B$1&amp;A18,'Lista Zespołów'!$A$4:$E$99,3,FALSE)</f>
        <v>Olimp Mińsk Maz. 8</v>
      </c>
      <c r="C18" s="76">
        <f>IF(F17="","",F17)</f>
        <v>15</v>
      </c>
      <c r="D18" s="77">
        <f>IF(E17="","",E17)</f>
        <v>0</v>
      </c>
      <c r="E18" s="27" t="s">
        <v>16</v>
      </c>
      <c r="F18" s="28" t="s">
        <v>16</v>
      </c>
      <c r="G18" s="23">
        <v>15</v>
      </c>
      <c r="H18" s="31">
        <v>10</v>
      </c>
      <c r="I18" s="23">
        <v>15</v>
      </c>
      <c r="J18" s="31">
        <v>10</v>
      </c>
      <c r="K18" s="23">
        <v>10</v>
      </c>
      <c r="L18" s="31">
        <v>15</v>
      </c>
      <c r="M18" s="23">
        <v>15</v>
      </c>
      <c r="N18" s="31">
        <v>0</v>
      </c>
      <c r="O18" s="23">
        <v>15</v>
      </c>
      <c r="P18" s="31">
        <v>0</v>
      </c>
      <c r="Q18" s="23">
        <v>15</v>
      </c>
      <c r="R18" s="31">
        <v>0</v>
      </c>
      <c r="S18" s="23"/>
      <c r="T18" s="31"/>
    </row>
    <row r="19" spans="1:20" s="2" customFormat="1" ht="73.5" customHeight="1" thickBot="1" x14ac:dyDescent="0.35">
      <c r="A19" s="74">
        <v>3</v>
      </c>
      <c r="B19" s="81" t="str">
        <f>VLOOKUP($B$1&amp;A19,'Lista Zespołów'!$A$4:$E$99,3,FALSE)</f>
        <v>MUKS Krótka 6</v>
      </c>
      <c r="C19" s="75">
        <f>IF(H17="","",H17)</f>
        <v>15</v>
      </c>
      <c r="D19" s="78">
        <f>IF(G17="","",G17)</f>
        <v>0</v>
      </c>
      <c r="E19" s="75">
        <f>IF(H18="","",H18)</f>
        <v>10</v>
      </c>
      <c r="F19" s="78">
        <f>IF(G18="","",G18)</f>
        <v>15</v>
      </c>
      <c r="G19" s="29" t="s">
        <v>16</v>
      </c>
      <c r="H19" s="26" t="s">
        <v>16</v>
      </c>
      <c r="I19" s="24">
        <v>7</v>
      </c>
      <c r="J19" s="30">
        <v>15</v>
      </c>
      <c r="K19" s="24">
        <v>7</v>
      </c>
      <c r="L19" s="30">
        <v>15</v>
      </c>
      <c r="M19" s="24">
        <v>15</v>
      </c>
      <c r="N19" s="30">
        <v>0</v>
      </c>
      <c r="O19" s="24">
        <v>15</v>
      </c>
      <c r="P19" s="30">
        <v>0</v>
      </c>
      <c r="Q19" s="24">
        <v>15</v>
      </c>
      <c r="R19" s="30">
        <v>0</v>
      </c>
      <c r="S19" s="24"/>
      <c r="T19" s="30"/>
    </row>
    <row r="20" spans="1:20" s="2" customFormat="1" ht="73.5" customHeight="1" thickBot="1" x14ac:dyDescent="0.35">
      <c r="A20" s="73">
        <v>4</v>
      </c>
      <c r="B20" s="80" t="str">
        <f>VLOOKUP($B$1&amp;A20,'Lista Zespołów'!$A$4:$E$99,3,FALSE)</f>
        <v>MUKS Krótka 3</v>
      </c>
      <c r="C20" s="76">
        <f>IF(J17="","",J17)</f>
        <v>15</v>
      </c>
      <c r="D20" s="77">
        <f>IF(I17="","",I17)</f>
        <v>0</v>
      </c>
      <c r="E20" s="76">
        <f>IF(J18="","",J18)</f>
        <v>10</v>
      </c>
      <c r="F20" s="77">
        <f>IF(I18="","",I18)</f>
        <v>15</v>
      </c>
      <c r="G20" s="76">
        <f>IF(J19="","",J19)</f>
        <v>15</v>
      </c>
      <c r="H20" s="77">
        <f>IF(I19="","",I19)</f>
        <v>7</v>
      </c>
      <c r="I20" s="27" t="s">
        <v>16</v>
      </c>
      <c r="J20" s="28" t="s">
        <v>16</v>
      </c>
      <c r="K20" s="23">
        <v>15</v>
      </c>
      <c r="L20" s="31">
        <v>11</v>
      </c>
      <c r="M20" s="23">
        <v>15</v>
      </c>
      <c r="N20" s="31">
        <v>0</v>
      </c>
      <c r="O20" s="23">
        <v>15</v>
      </c>
      <c r="P20" s="31">
        <v>0</v>
      </c>
      <c r="Q20" s="23">
        <v>15</v>
      </c>
      <c r="R20" s="31">
        <v>0</v>
      </c>
      <c r="S20" s="23"/>
      <c r="T20" s="31"/>
    </row>
    <row r="21" spans="1:20" s="2" customFormat="1" ht="73.5" customHeight="1" thickBot="1" x14ac:dyDescent="0.35">
      <c r="A21" s="73">
        <v>5</v>
      </c>
      <c r="B21" s="80" t="str">
        <f>VLOOKUP($B$1&amp;A21,'Lista Zespołów'!$A$4:$E$99,3,FALSE)</f>
        <v>Sparta Warszawa 6</v>
      </c>
      <c r="C21" s="76">
        <f>IF(L17="","",L17)</f>
        <v>15</v>
      </c>
      <c r="D21" s="77">
        <f>IF(K17="","",K17)</f>
        <v>0</v>
      </c>
      <c r="E21" s="76">
        <f>IF(L18="","",L18)</f>
        <v>15</v>
      </c>
      <c r="F21" s="77">
        <f>IF(K18="","",K18)</f>
        <v>10</v>
      </c>
      <c r="G21" s="76">
        <f>IF(L19="","",L19)</f>
        <v>15</v>
      </c>
      <c r="H21" s="77">
        <f>IF(K19="","",K19)</f>
        <v>7</v>
      </c>
      <c r="I21" s="76">
        <f>IF(L20="","",L20)</f>
        <v>11</v>
      </c>
      <c r="J21" s="77">
        <f>IF(K20="","",K20)</f>
        <v>15</v>
      </c>
      <c r="K21" s="27" t="s">
        <v>16</v>
      </c>
      <c r="L21" s="58" t="s">
        <v>16</v>
      </c>
      <c r="M21" s="24">
        <v>15</v>
      </c>
      <c r="N21" s="30">
        <v>0</v>
      </c>
      <c r="O21" s="24">
        <v>15</v>
      </c>
      <c r="P21" s="30">
        <v>0</v>
      </c>
      <c r="Q21" s="24">
        <v>15</v>
      </c>
      <c r="R21" s="30">
        <v>0</v>
      </c>
      <c r="S21" s="23"/>
      <c r="T21" s="31"/>
    </row>
    <row r="22" spans="1:20" s="2" customFormat="1" ht="73.5" customHeight="1" thickBot="1" x14ac:dyDescent="0.35">
      <c r="A22" s="73">
        <v>6</v>
      </c>
      <c r="B22" s="80" t="str">
        <f>VLOOKUP($B$1&amp;A22,'Lista Zespołów'!$A$4:$E$99,3,FALSE)</f>
        <v>Atena Warszawa 8</v>
      </c>
      <c r="C22" s="76" t="str">
        <f>IF(N17="","",N17)</f>
        <v/>
      </c>
      <c r="D22" s="77" t="str">
        <f>IF(M17="","",M17)</f>
        <v/>
      </c>
      <c r="E22" s="76">
        <f>IF(N18="","",N18)</f>
        <v>0</v>
      </c>
      <c r="F22" s="77">
        <f>IF(M18="","",M18)</f>
        <v>15</v>
      </c>
      <c r="G22" s="76">
        <f>IF(N19="","",N19)</f>
        <v>0</v>
      </c>
      <c r="H22" s="77">
        <f>IF(M19="","",M19)</f>
        <v>15</v>
      </c>
      <c r="I22" s="76">
        <f>IF(N20="","",N20)</f>
        <v>0</v>
      </c>
      <c r="J22" s="77">
        <f>IF(M20="","",M20)</f>
        <v>15</v>
      </c>
      <c r="K22" s="76">
        <f>IF(N21="","",N21)</f>
        <v>0</v>
      </c>
      <c r="L22" s="77">
        <f>IF(M21="","",M21)</f>
        <v>15</v>
      </c>
      <c r="M22" s="27" t="s">
        <v>16</v>
      </c>
      <c r="N22" s="58" t="s">
        <v>16</v>
      </c>
      <c r="O22" s="23"/>
      <c r="P22" s="31"/>
      <c r="Q22" s="23"/>
      <c r="R22" s="31"/>
      <c r="S22" s="23"/>
      <c r="T22" s="31"/>
    </row>
    <row r="23" spans="1:20" s="2" customFormat="1" ht="73.5" customHeight="1" thickBot="1" x14ac:dyDescent="0.35">
      <c r="A23" s="73">
        <v>7</v>
      </c>
      <c r="B23" s="80" t="str">
        <f>VLOOKUP($B$1&amp;A23,'Lista Zespołów'!$A$4:$E$99,3,FALSE)</f>
        <v>Opia Opinogóra 2</v>
      </c>
      <c r="C23" s="76" t="str">
        <f>IF(P17="","",P17)</f>
        <v/>
      </c>
      <c r="D23" s="77" t="str">
        <f>IF(O17="","",O17)</f>
        <v/>
      </c>
      <c r="E23" s="76">
        <f>IF(P18="","",P18)</f>
        <v>0</v>
      </c>
      <c r="F23" s="77">
        <f>IF(O18="","",O18)</f>
        <v>15</v>
      </c>
      <c r="G23" s="76">
        <f>IF(P19="","",P19)</f>
        <v>0</v>
      </c>
      <c r="H23" s="77">
        <f>IF(O19="","",O19)</f>
        <v>15</v>
      </c>
      <c r="I23" s="76">
        <f>IF(P20="","",P20)</f>
        <v>0</v>
      </c>
      <c r="J23" s="77">
        <f>IF(O20="","",O20)</f>
        <v>15</v>
      </c>
      <c r="K23" s="76">
        <f>IF(P21="","",P21)</f>
        <v>0</v>
      </c>
      <c r="L23" s="77">
        <f>IF(O21="","",O21)</f>
        <v>15</v>
      </c>
      <c r="M23" s="76" t="str">
        <f>IF(P22="","",P22)</f>
        <v/>
      </c>
      <c r="N23" s="77" t="str">
        <f>IF(O22="","",O22)</f>
        <v/>
      </c>
      <c r="O23" s="27" t="s">
        <v>16</v>
      </c>
      <c r="P23" s="58" t="s">
        <v>16</v>
      </c>
      <c r="Q23" s="24"/>
      <c r="R23" s="116"/>
      <c r="S23" s="23"/>
      <c r="T23" s="31"/>
    </row>
    <row r="24" spans="1:20" s="2" customFormat="1" ht="73.5" customHeight="1" thickBot="1" x14ac:dyDescent="0.35">
      <c r="A24" s="73">
        <v>8</v>
      </c>
      <c r="B24" s="80" t="str">
        <f>VLOOKUP($B$1&amp;A24,'Lista Zespołów'!$A$4:$E$99,3,FALSE)</f>
        <v>Opia Opinogóra 3</v>
      </c>
      <c r="C24" s="76" t="str">
        <f>IF(R17="","",R17)</f>
        <v/>
      </c>
      <c r="D24" s="77" t="str">
        <f>IF(Q17="","",Q17)</f>
        <v/>
      </c>
      <c r="E24" s="76">
        <f>IF(R18="","",R18)</f>
        <v>0</v>
      </c>
      <c r="F24" s="77">
        <f>IF(Q18="","",Q18)</f>
        <v>15</v>
      </c>
      <c r="G24" s="76">
        <f>IF(R19="","",R19)</f>
        <v>0</v>
      </c>
      <c r="H24" s="77">
        <f>IF(Q19="","",Q19)</f>
        <v>15</v>
      </c>
      <c r="I24" s="76">
        <f>IF(R20="","",R20)</f>
        <v>0</v>
      </c>
      <c r="J24" s="77">
        <f>IF(Q20="","",Q20)</f>
        <v>15</v>
      </c>
      <c r="K24" s="76">
        <f>IF(R21="","",R21)</f>
        <v>0</v>
      </c>
      <c r="L24" s="77">
        <f>IF(Q21="","",Q21)</f>
        <v>15</v>
      </c>
      <c r="M24" s="76" t="str">
        <f>IF(R22="","",R22)</f>
        <v/>
      </c>
      <c r="N24" s="77" t="str">
        <f>IF(Q22="","",Q22)</f>
        <v/>
      </c>
      <c r="O24" s="76" t="str">
        <f>IF(R23="","",R23)</f>
        <v/>
      </c>
      <c r="P24" s="77" t="str">
        <f>IF(Q23="","",Q23)</f>
        <v/>
      </c>
      <c r="Q24" s="27" t="s">
        <v>16</v>
      </c>
      <c r="R24" s="58" t="s">
        <v>16</v>
      </c>
      <c r="S24" s="23"/>
      <c r="T24" s="31"/>
    </row>
    <row r="25" spans="1:20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 t="str">
        <f>VLOOKUP(H28,'Lista Zespołów'!$A$4:$E$99,3,FALSE)</f>
        <v>SMS Warszawa 1</v>
      </c>
      <c r="C28" s="55" t="s">
        <v>21</v>
      </c>
      <c r="D28" s="54" t="str">
        <f>VLOOKUP(J28,'Lista Zespołów'!$A$4:$E$99,3,FALSE)</f>
        <v>Opia Opinogóra 3</v>
      </c>
      <c r="F28" s="2" t="s">
        <v>22</v>
      </c>
      <c r="G28" s="62">
        <v>1</v>
      </c>
      <c r="H28" s="63" t="str">
        <f>$B$1&amp; 1</f>
        <v>J1</v>
      </c>
      <c r="I28" s="64" t="s">
        <v>21</v>
      </c>
      <c r="J28" s="63" t="str">
        <f>$B$1&amp; 8</f>
        <v>J8</v>
      </c>
    </row>
    <row r="29" spans="1:20" s="2" customFormat="1" ht="17.399999999999999" x14ac:dyDescent="0.3">
      <c r="A29" s="50">
        <v>2</v>
      </c>
      <c r="B29" s="54" t="str">
        <f>VLOOKUP(H29,'Lista Zespołów'!$A$4:$E$99,3,FALSE)</f>
        <v>Olimp Mińsk Maz. 8</v>
      </c>
      <c r="C29" s="55" t="s">
        <v>21</v>
      </c>
      <c r="D29" s="54" t="str">
        <f>VLOOKUP(J29,'Lista Zespołów'!$A$4:$E$99,3,FALSE)</f>
        <v>Opia Opinogóra 2</v>
      </c>
      <c r="F29" s="2" t="s">
        <v>22</v>
      </c>
      <c r="G29" s="62">
        <v>2</v>
      </c>
      <c r="H29" s="63" t="str">
        <f>$B$1&amp; 2</f>
        <v>J2</v>
      </c>
      <c r="I29" s="64" t="s">
        <v>21</v>
      </c>
      <c r="J29" s="63" t="str">
        <f>$B$1&amp; 7</f>
        <v>J7</v>
      </c>
    </row>
    <row r="30" spans="1:20" s="2" customFormat="1" ht="17.399999999999999" x14ac:dyDescent="0.3">
      <c r="A30" s="50">
        <v>3</v>
      </c>
      <c r="B30" s="54" t="str">
        <f>VLOOKUP(H30,'Lista Zespołów'!$A$4:$E$99,3,FALSE)</f>
        <v>MUKS Krótka 6</v>
      </c>
      <c r="C30" s="55" t="s">
        <v>21</v>
      </c>
      <c r="D30" s="54" t="str">
        <f>VLOOKUP(J30,'Lista Zespołów'!$A$4:$E$99,3,FALSE)</f>
        <v>Atena Warszawa 8</v>
      </c>
      <c r="F30" s="2" t="s">
        <v>22</v>
      </c>
      <c r="G30" s="62">
        <v>3</v>
      </c>
      <c r="H30" s="63" t="str">
        <f>$B$1&amp; 3</f>
        <v>J3</v>
      </c>
      <c r="I30" s="64" t="s">
        <v>21</v>
      </c>
      <c r="J30" s="65" t="str">
        <f>$B$1&amp; 6</f>
        <v>J6</v>
      </c>
    </row>
    <row r="31" spans="1:20" s="2" customFormat="1" ht="17.399999999999999" x14ac:dyDescent="0.3">
      <c r="A31" s="50">
        <v>4</v>
      </c>
      <c r="B31" s="54" t="str">
        <f>VLOOKUP(H31,'Lista Zespołów'!$A$4:$E$99,3,FALSE)</f>
        <v>MUKS Krótka 3</v>
      </c>
      <c r="C31" s="55" t="s">
        <v>21</v>
      </c>
      <c r="D31" s="54" t="str">
        <f>VLOOKUP(J31,'Lista Zespołów'!$A$4:$E$99,3,FALSE)</f>
        <v>Sparta Warszawa 6</v>
      </c>
      <c r="F31" s="2" t="s">
        <v>22</v>
      </c>
      <c r="G31" s="62">
        <v>4</v>
      </c>
      <c r="H31" s="63" t="str">
        <f>$B$1&amp; 4</f>
        <v>J4</v>
      </c>
      <c r="I31" s="64" t="s">
        <v>21</v>
      </c>
      <c r="J31" s="65" t="str">
        <f>$B$1&amp; 5</f>
        <v>J5</v>
      </c>
    </row>
    <row r="32" spans="1:20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 t="str">
        <f>VLOOKUP(H33,'Lista Zespołów'!$A$4:$E$99,3,FALSE)</f>
        <v>Opia Opinogóra 3</v>
      </c>
      <c r="C33" s="55" t="s">
        <v>21</v>
      </c>
      <c r="D33" s="54" t="str">
        <f>VLOOKUP(J33,'Lista Zespołów'!$A$4:$E$99,3,FALSE)</f>
        <v>Sparta Warszawa 6</v>
      </c>
      <c r="F33" s="2" t="s">
        <v>22</v>
      </c>
      <c r="G33" s="50">
        <v>5</v>
      </c>
      <c r="H33" s="63" t="str">
        <f>$B$1&amp; 8</f>
        <v>J8</v>
      </c>
      <c r="I33" s="64" t="s">
        <v>21</v>
      </c>
      <c r="J33" s="63" t="str">
        <f>$B$1&amp; 5</f>
        <v>J5</v>
      </c>
    </row>
    <row r="34" spans="1:10" ht="17.399999999999999" x14ac:dyDescent="0.3">
      <c r="A34" s="50">
        <v>6</v>
      </c>
      <c r="B34" s="54" t="str">
        <f>VLOOKUP(H34,'Lista Zespołów'!$A$4:$E$99,3,FALSE)</f>
        <v>Atena Warszawa 8</v>
      </c>
      <c r="C34" s="55" t="s">
        <v>21</v>
      </c>
      <c r="D34" s="54" t="str">
        <f>VLOOKUP(J34,'Lista Zespołów'!$A$4:$E$99,3,FALSE)</f>
        <v>MUKS Krótka 3</v>
      </c>
      <c r="F34" s="2" t="s">
        <v>22</v>
      </c>
      <c r="G34" s="50">
        <v>6</v>
      </c>
      <c r="H34" s="63" t="str">
        <f>$B$1&amp; 6</f>
        <v>J6</v>
      </c>
      <c r="I34" s="64" t="s">
        <v>21</v>
      </c>
      <c r="J34" s="63" t="str">
        <f>$B$1&amp; 4</f>
        <v>J4</v>
      </c>
    </row>
    <row r="35" spans="1:10" ht="17.399999999999999" x14ac:dyDescent="0.3">
      <c r="A35" s="50">
        <v>7</v>
      </c>
      <c r="B35" s="54" t="str">
        <f>VLOOKUP(H35,'Lista Zespołów'!$A$4:$E$99,3,FALSE)</f>
        <v>Opia Opinogóra 2</v>
      </c>
      <c r="C35" s="55" t="s">
        <v>21</v>
      </c>
      <c r="D35" s="54" t="str">
        <f>VLOOKUP(J35,'Lista Zespołów'!$A$4:$E$99,3,FALSE)</f>
        <v>MUKS Krótka 6</v>
      </c>
      <c r="F35" s="2" t="s">
        <v>22</v>
      </c>
      <c r="G35" s="50">
        <v>7</v>
      </c>
      <c r="H35" s="67" t="str">
        <f>$B$1&amp; 7</f>
        <v>J7</v>
      </c>
      <c r="I35" s="68" t="s">
        <v>21</v>
      </c>
      <c r="J35" s="67" t="str">
        <f>$B$1&amp; 3</f>
        <v>J3</v>
      </c>
    </row>
    <row r="36" spans="1:10" ht="17.399999999999999" x14ac:dyDescent="0.3">
      <c r="A36" s="50">
        <v>8</v>
      </c>
      <c r="B36" s="54" t="str">
        <f>VLOOKUP(H36,'Lista Zespołów'!$A$4:$E$99,3,FALSE)</f>
        <v>SMS Warszawa 1</v>
      </c>
      <c r="C36" s="55" t="s">
        <v>21</v>
      </c>
      <c r="D36" s="54" t="str">
        <f>VLOOKUP(J36,'Lista Zespołów'!$A$4:$E$99,3,FALSE)</f>
        <v>Olimp Mińsk Maz. 8</v>
      </c>
      <c r="F36" s="2" t="s">
        <v>22</v>
      </c>
      <c r="G36" s="50">
        <v>8</v>
      </c>
      <c r="H36" s="67" t="str">
        <f>$B$1&amp; 1</f>
        <v>J1</v>
      </c>
      <c r="I36" s="68" t="s">
        <v>21</v>
      </c>
      <c r="J36" s="67" t="str">
        <f>$B$1&amp; 2</f>
        <v>J2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 t="str">
        <f>VLOOKUP(H38,'Lista Zespołów'!$A$4:$E$99,3,FALSE)</f>
        <v>Olimp Mińsk Maz. 8</v>
      </c>
      <c r="C38" s="55" t="s">
        <v>21</v>
      </c>
      <c r="D38" s="54" t="str">
        <f>VLOOKUP(J38,'Lista Zespołów'!$A$4:$E$99,3,FALSE)</f>
        <v>Opia Opinogóra 3</v>
      </c>
      <c r="F38" t="s">
        <v>22</v>
      </c>
      <c r="G38" s="50">
        <v>9</v>
      </c>
      <c r="H38" s="63" t="str">
        <f>$B$1&amp; 2</f>
        <v>J2</v>
      </c>
      <c r="I38" s="64" t="s">
        <v>21</v>
      </c>
      <c r="J38" s="63" t="str">
        <f>$B$1&amp; 8</f>
        <v>J8</v>
      </c>
    </row>
    <row r="39" spans="1:10" ht="17.399999999999999" x14ac:dyDescent="0.3">
      <c r="A39" s="50">
        <v>10</v>
      </c>
      <c r="B39" s="54" t="str">
        <f>VLOOKUP(H39,'Lista Zespołów'!$A$4:$E$99,3,FALSE)</f>
        <v>MUKS Krótka 6</v>
      </c>
      <c r="C39" s="55" t="s">
        <v>21</v>
      </c>
      <c r="D39" s="54" t="str">
        <f>VLOOKUP(J39,'Lista Zespołów'!$A$4:$E$99,3,FALSE)</f>
        <v>SMS Warszawa 1</v>
      </c>
      <c r="F39" t="s">
        <v>22</v>
      </c>
      <c r="G39" s="50">
        <v>10</v>
      </c>
      <c r="H39" s="63" t="str">
        <f>$B$1&amp; 3</f>
        <v>J3</v>
      </c>
      <c r="I39" s="64" t="s">
        <v>21</v>
      </c>
      <c r="J39" s="63" t="str">
        <f>$B$1&amp; 1</f>
        <v>J1</v>
      </c>
    </row>
    <row r="40" spans="1:10" ht="17.399999999999999" x14ac:dyDescent="0.3">
      <c r="A40" s="50">
        <v>11</v>
      </c>
      <c r="B40" s="54" t="str">
        <f>VLOOKUP(H40,'Lista Zespołów'!$A$4:$E$99,3,FALSE)</f>
        <v>MUKS Krótka 3</v>
      </c>
      <c r="C40" s="55" t="s">
        <v>21</v>
      </c>
      <c r="D40" s="54" t="str">
        <f>VLOOKUP(J40,'Lista Zespołów'!$A$4:$E$99,3,FALSE)</f>
        <v>Opia Opinogóra 2</v>
      </c>
      <c r="F40" t="s">
        <v>22</v>
      </c>
      <c r="G40" s="50">
        <v>11</v>
      </c>
      <c r="H40" s="67" t="str">
        <f>$B$1&amp; 4</f>
        <v>J4</v>
      </c>
      <c r="I40" s="68" t="s">
        <v>21</v>
      </c>
      <c r="J40" s="67" t="str">
        <f>$B$1&amp; 7</f>
        <v>J7</v>
      </c>
    </row>
    <row r="41" spans="1:10" ht="17.399999999999999" x14ac:dyDescent="0.3">
      <c r="A41" s="50">
        <v>12</v>
      </c>
      <c r="B41" s="54" t="str">
        <f>VLOOKUP(H41,'Lista Zespołów'!$A$4:$E$99,3,FALSE)</f>
        <v>Sparta Warszawa 6</v>
      </c>
      <c r="C41" s="55" t="s">
        <v>21</v>
      </c>
      <c r="D41" s="54" t="str">
        <f>VLOOKUP(J41,'Lista Zespołów'!$A$4:$E$99,3,FALSE)</f>
        <v>Atena Warszawa 8</v>
      </c>
      <c r="F41" t="s">
        <v>22</v>
      </c>
      <c r="G41" s="50">
        <v>12</v>
      </c>
      <c r="H41" s="67" t="str">
        <f>$B$1&amp; 5</f>
        <v>J5</v>
      </c>
      <c r="I41" s="68" t="s">
        <v>21</v>
      </c>
      <c r="J41" s="67" t="str">
        <f>$B$1&amp; 6</f>
        <v>J6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 t="str">
        <f>VLOOKUP(H43,'Lista Zespołów'!$A$4:$E$99,3,FALSE)</f>
        <v>Opia Opinogóra 3</v>
      </c>
      <c r="C43" s="55" t="s">
        <v>21</v>
      </c>
      <c r="D43" s="54" t="str">
        <f>VLOOKUP(J43,'Lista Zespołów'!$A$4:$E$99,3,FALSE)</f>
        <v>Atena Warszawa 8</v>
      </c>
      <c r="F43" t="s">
        <v>22</v>
      </c>
      <c r="G43" s="50">
        <v>13</v>
      </c>
      <c r="H43" s="67" t="str">
        <f>$B$1&amp; 8</f>
        <v>J8</v>
      </c>
      <c r="I43" s="68" t="s">
        <v>21</v>
      </c>
      <c r="J43" s="67" t="str">
        <f>$B$1&amp; 6</f>
        <v>J6</v>
      </c>
    </row>
    <row r="44" spans="1:10" ht="17.399999999999999" x14ac:dyDescent="0.3">
      <c r="A44" s="50">
        <v>14</v>
      </c>
      <c r="B44" s="54" t="str">
        <f>VLOOKUP(H44,'Lista Zespołów'!$A$4:$E$99,3,FALSE)</f>
        <v>Opia Opinogóra 2</v>
      </c>
      <c r="C44" s="55" t="s">
        <v>21</v>
      </c>
      <c r="D44" s="54" t="str">
        <f>VLOOKUP(J44,'Lista Zespołów'!$A$4:$E$99,3,FALSE)</f>
        <v>Sparta Warszawa 6</v>
      </c>
      <c r="F44" t="s">
        <v>22</v>
      </c>
      <c r="G44" s="50">
        <v>14</v>
      </c>
      <c r="H44" s="67" t="str">
        <f>$B$1&amp; 7</f>
        <v>J7</v>
      </c>
      <c r="I44" s="68" t="s">
        <v>21</v>
      </c>
      <c r="J44" s="67" t="str">
        <f>$B$1&amp; 5</f>
        <v>J5</v>
      </c>
    </row>
    <row r="45" spans="1:10" ht="18" x14ac:dyDescent="0.35">
      <c r="A45" s="50">
        <v>15</v>
      </c>
      <c r="B45" s="54" t="str">
        <f>VLOOKUP(H45,'Lista Zespołów'!$A$4:$E$99,3,FALSE)</f>
        <v>SMS Warszawa 1</v>
      </c>
      <c r="C45" s="57" t="s">
        <v>21</v>
      </c>
      <c r="D45" s="54" t="str">
        <f>VLOOKUP(J45,'Lista Zespołów'!$A$4:$E$99,3,FALSE)</f>
        <v>MUKS Krótka 3</v>
      </c>
      <c r="F45" t="s">
        <v>22</v>
      </c>
      <c r="G45" s="50">
        <v>15</v>
      </c>
      <c r="H45" s="67" t="str">
        <f>$B$1&amp; 1</f>
        <v>J1</v>
      </c>
      <c r="I45" s="68" t="s">
        <v>21</v>
      </c>
      <c r="J45" s="67" t="str">
        <f>$B$1&amp; 4</f>
        <v>J4</v>
      </c>
    </row>
    <row r="46" spans="1:10" ht="18" x14ac:dyDescent="0.35">
      <c r="A46" s="50">
        <v>16</v>
      </c>
      <c r="B46" s="54" t="str">
        <f>VLOOKUP(H46,'Lista Zespołów'!$A$4:$E$99,3,FALSE)</f>
        <v>Olimp Mińsk Maz. 8</v>
      </c>
      <c r="C46" s="57" t="s">
        <v>21</v>
      </c>
      <c r="D46" s="54" t="str">
        <f>VLOOKUP(J46,'Lista Zespołów'!$A$4:$E$99,3,FALSE)</f>
        <v>MUKS Krótka 6</v>
      </c>
      <c r="F46" t="s">
        <v>22</v>
      </c>
      <c r="G46" s="50">
        <v>16</v>
      </c>
      <c r="H46" s="67" t="str">
        <f>$B$1&amp; 2</f>
        <v>J2</v>
      </c>
      <c r="I46" s="68" t="s">
        <v>21</v>
      </c>
      <c r="J46" s="67" t="str">
        <f>$B$1&amp; 3</f>
        <v>J3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 t="str">
        <f>VLOOKUP(H48,'Lista Zespołów'!$A$4:$E$99,3,FALSE)</f>
        <v>MUKS Krótka 6</v>
      </c>
      <c r="C48" s="55" t="s">
        <v>21</v>
      </c>
      <c r="D48" s="54" t="str">
        <f>VLOOKUP(J48,'Lista Zespołów'!$A$4:$E$99,3,FALSE)</f>
        <v>Opia Opinogóra 3</v>
      </c>
      <c r="F48" t="s">
        <v>22</v>
      </c>
      <c r="G48" s="50">
        <v>17</v>
      </c>
      <c r="H48" s="67" t="str">
        <f>$B$1&amp; 3</f>
        <v>J3</v>
      </c>
      <c r="I48" s="68" t="s">
        <v>21</v>
      </c>
      <c r="J48" s="67" t="str">
        <f>$B$1&amp; 8</f>
        <v>J8</v>
      </c>
    </row>
    <row r="49" spans="1:10" ht="18" x14ac:dyDescent="0.35">
      <c r="A49" s="50">
        <v>18</v>
      </c>
      <c r="B49" s="54" t="str">
        <f>VLOOKUP(H49,'Lista Zespołów'!$A$4:$E$99,3,FALSE)</f>
        <v>MUKS Krótka 3</v>
      </c>
      <c r="C49" s="57" t="s">
        <v>21</v>
      </c>
      <c r="D49" s="54" t="str">
        <f>VLOOKUP(J49,'Lista Zespołów'!$A$4:$E$99,3,FALSE)</f>
        <v>Olimp Mińsk Maz. 8</v>
      </c>
      <c r="F49" t="s">
        <v>22</v>
      </c>
      <c r="G49" s="50">
        <v>18</v>
      </c>
      <c r="H49" s="67" t="str">
        <f>$B$1&amp; 4</f>
        <v>J4</v>
      </c>
      <c r="I49" s="68" t="s">
        <v>21</v>
      </c>
      <c r="J49" s="67" t="str">
        <f>$B$1&amp; 2</f>
        <v>J2</v>
      </c>
    </row>
    <row r="50" spans="1:10" ht="18" x14ac:dyDescent="0.35">
      <c r="A50" s="50">
        <v>19</v>
      </c>
      <c r="B50" s="54" t="str">
        <f>VLOOKUP(H50,'Lista Zespołów'!$A$4:$E$99,3,FALSE)</f>
        <v>Sparta Warszawa 6</v>
      </c>
      <c r="C50" s="57" t="s">
        <v>21</v>
      </c>
      <c r="D50" s="54" t="str">
        <f>VLOOKUP(J50,'Lista Zespołów'!$A$4:$E$99,3,FALSE)</f>
        <v>SMS Warszawa 1</v>
      </c>
      <c r="F50" t="s">
        <v>22</v>
      </c>
      <c r="G50" s="50">
        <v>19</v>
      </c>
      <c r="H50" s="67" t="str">
        <f>$B$1&amp; 5</f>
        <v>J5</v>
      </c>
      <c r="I50" s="68" t="s">
        <v>21</v>
      </c>
      <c r="J50" s="67" t="str">
        <f>$B$1&amp; 1</f>
        <v>J1</v>
      </c>
    </row>
    <row r="51" spans="1:10" ht="18" x14ac:dyDescent="0.3">
      <c r="A51" s="118">
        <v>20</v>
      </c>
      <c r="B51" s="54" t="str">
        <f>VLOOKUP(H51,'Lista Zespołów'!$A$4:$E$99,3,FALSE)</f>
        <v>Atena Warszawa 8</v>
      </c>
      <c r="C51" s="119" t="s">
        <v>21</v>
      </c>
      <c r="D51" s="54" t="str">
        <f>VLOOKUP(J51,'Lista Zespołów'!$A$4:$E$99,3,FALSE)</f>
        <v>Opia Opinogóra 2</v>
      </c>
      <c r="F51" t="s">
        <v>22</v>
      </c>
      <c r="G51" s="118">
        <v>20</v>
      </c>
      <c r="H51" s="67" t="str">
        <f>$B$1&amp; 6</f>
        <v>J6</v>
      </c>
      <c r="I51" s="68" t="s">
        <v>21</v>
      </c>
      <c r="J51" s="67" t="str">
        <f>$B$1&amp; 7</f>
        <v>J7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 t="str">
        <f>VLOOKUP(H53,'Lista Zespołów'!$A$4:$E$99,3,FALSE)</f>
        <v>Opia Opinogóra 3</v>
      </c>
      <c r="C53" s="55" t="s">
        <v>21</v>
      </c>
      <c r="D53" s="54" t="str">
        <f>VLOOKUP(J53,'Lista Zespołów'!$A$4:$E$99,3,FALSE)</f>
        <v>Opia Opinogóra 2</v>
      </c>
      <c r="F53" t="s">
        <v>22</v>
      </c>
      <c r="G53" s="50">
        <v>21</v>
      </c>
      <c r="H53" s="67" t="str">
        <f>$B$1&amp; 8</f>
        <v>J8</v>
      </c>
      <c r="I53" s="68" t="s">
        <v>21</v>
      </c>
      <c r="J53" s="67" t="str">
        <f>$B$1&amp; 7</f>
        <v>J7</v>
      </c>
    </row>
    <row r="54" spans="1:10" ht="18" x14ac:dyDescent="0.35">
      <c r="A54" s="50">
        <v>22</v>
      </c>
      <c r="B54" s="54" t="str">
        <f>VLOOKUP(H54,'Lista Zespołów'!$A$4:$E$99,3,FALSE)</f>
        <v>SMS Warszawa 1</v>
      </c>
      <c r="C54" s="57" t="s">
        <v>21</v>
      </c>
      <c r="D54" s="54" t="str">
        <f>VLOOKUP(J54,'Lista Zespołów'!$A$4:$E$99,3,FALSE)</f>
        <v>Atena Warszawa 8</v>
      </c>
      <c r="F54" t="s">
        <v>22</v>
      </c>
      <c r="G54" s="50">
        <v>22</v>
      </c>
      <c r="H54" s="67" t="str">
        <f>$B$1&amp; 1</f>
        <v>J1</v>
      </c>
      <c r="I54" s="68" t="s">
        <v>21</v>
      </c>
      <c r="J54" s="67" t="str">
        <f>$B$1&amp; 6</f>
        <v>J6</v>
      </c>
    </row>
    <row r="55" spans="1:10" ht="18" x14ac:dyDescent="0.35">
      <c r="A55" s="50">
        <v>23</v>
      </c>
      <c r="B55" s="54" t="str">
        <f>VLOOKUP(H55,'Lista Zespołów'!$A$4:$E$99,3,FALSE)</f>
        <v>Olimp Mińsk Maz. 8</v>
      </c>
      <c r="C55" s="57" t="s">
        <v>21</v>
      </c>
      <c r="D55" s="54" t="str">
        <f>VLOOKUP(J55,'Lista Zespołów'!$A$4:$E$99,3,FALSE)</f>
        <v>Sparta Warszawa 6</v>
      </c>
      <c r="F55" t="s">
        <v>22</v>
      </c>
      <c r="G55" s="50">
        <v>23</v>
      </c>
      <c r="H55" s="67" t="str">
        <f>$B$1&amp; 2</f>
        <v>J2</v>
      </c>
      <c r="I55" s="68" t="s">
        <v>21</v>
      </c>
      <c r="J55" s="67" t="str">
        <f>$B$1&amp; 5</f>
        <v>J5</v>
      </c>
    </row>
    <row r="56" spans="1:10" ht="18" x14ac:dyDescent="0.3">
      <c r="A56" s="118">
        <v>24</v>
      </c>
      <c r="B56" s="54" t="str">
        <f>VLOOKUP(H56,'Lista Zespołów'!$A$4:$E$99,3,FALSE)</f>
        <v>MUKS Krótka 6</v>
      </c>
      <c r="C56" s="119" t="s">
        <v>21</v>
      </c>
      <c r="D56" s="54" t="str">
        <f>VLOOKUP(J56,'Lista Zespołów'!$A$4:$E$99,3,FALSE)</f>
        <v>MUKS Krótka 3</v>
      </c>
      <c r="F56" t="s">
        <v>22</v>
      </c>
      <c r="G56" s="118">
        <v>24</v>
      </c>
      <c r="H56" s="67" t="str">
        <f>$B$1&amp; 3</f>
        <v>J3</v>
      </c>
      <c r="I56" s="68" t="s">
        <v>21</v>
      </c>
      <c r="J56" s="67" t="str">
        <f>$B$1&amp; 4</f>
        <v>J4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 t="str">
        <f>VLOOKUP(H58,'Lista Zespołów'!$A$4:$E$99,3,FALSE)</f>
        <v>MUKS Krótka 3</v>
      </c>
      <c r="C58" s="55" t="s">
        <v>21</v>
      </c>
      <c r="D58" s="54" t="str">
        <f>VLOOKUP(J58,'Lista Zespołów'!$A$4:$E$99,3,FALSE)</f>
        <v>Opia Opinogóra 3</v>
      </c>
      <c r="F58" t="s">
        <v>22</v>
      </c>
      <c r="G58" s="50">
        <v>25</v>
      </c>
      <c r="H58" s="67" t="str">
        <f>$B$1&amp; 4</f>
        <v>J4</v>
      </c>
      <c r="I58" s="68" t="s">
        <v>21</v>
      </c>
      <c r="J58" s="67" t="str">
        <f>$B$1&amp; 8</f>
        <v>J8</v>
      </c>
    </row>
    <row r="59" spans="1:10" ht="18" x14ac:dyDescent="0.35">
      <c r="A59" s="50">
        <v>26</v>
      </c>
      <c r="B59" s="54" t="str">
        <f>VLOOKUP(H59,'Lista Zespołów'!$A$4:$E$99,3,FALSE)</f>
        <v>Sparta Warszawa 6</v>
      </c>
      <c r="C59" s="57" t="s">
        <v>21</v>
      </c>
      <c r="D59" s="54" t="str">
        <f>VLOOKUP(J59,'Lista Zespołów'!$A$4:$E$99,3,FALSE)</f>
        <v>MUKS Krótka 6</v>
      </c>
      <c r="F59" t="s">
        <v>22</v>
      </c>
      <c r="G59" s="50">
        <v>26</v>
      </c>
      <c r="H59" s="67" t="str">
        <f>$B$1&amp; 5</f>
        <v>J5</v>
      </c>
      <c r="I59" s="68" t="s">
        <v>21</v>
      </c>
      <c r="J59" s="67" t="str">
        <f>$B$1&amp; 3</f>
        <v>J3</v>
      </c>
    </row>
    <row r="60" spans="1:10" ht="18" x14ac:dyDescent="0.35">
      <c r="A60" s="50">
        <v>27</v>
      </c>
      <c r="B60" s="54" t="str">
        <f>VLOOKUP(H60,'Lista Zespołów'!$A$4:$E$99,3,FALSE)</f>
        <v>Atena Warszawa 8</v>
      </c>
      <c r="C60" s="57" t="s">
        <v>21</v>
      </c>
      <c r="D60" s="54" t="str">
        <f>VLOOKUP(J60,'Lista Zespołów'!$A$4:$E$99,3,FALSE)</f>
        <v>Olimp Mińsk Maz. 8</v>
      </c>
      <c r="F60" t="s">
        <v>22</v>
      </c>
      <c r="G60" s="50">
        <v>27</v>
      </c>
      <c r="H60" s="67" t="str">
        <f>$B$1&amp; 6</f>
        <v>J6</v>
      </c>
      <c r="I60" s="68" t="s">
        <v>21</v>
      </c>
      <c r="J60" s="67" t="str">
        <f>$B$1&amp; 2</f>
        <v>J2</v>
      </c>
    </row>
    <row r="61" spans="1:10" ht="18" x14ac:dyDescent="0.3">
      <c r="A61" s="118">
        <v>28</v>
      </c>
      <c r="B61" s="54" t="str">
        <f>VLOOKUP(H61,'Lista Zespołów'!$A$4:$E$99,3,FALSE)</f>
        <v>Opia Opinogóra 2</v>
      </c>
      <c r="C61" s="119" t="s">
        <v>21</v>
      </c>
      <c r="D61" s="54" t="str">
        <f>VLOOKUP(J61,'Lista Zespołów'!$A$4:$E$99,3,FALSE)</f>
        <v>SMS Warszawa 1</v>
      </c>
      <c r="F61" t="s">
        <v>22</v>
      </c>
      <c r="G61" s="118">
        <v>28</v>
      </c>
      <c r="H61" s="67" t="str">
        <f>$B$1&amp; 7</f>
        <v>J7</v>
      </c>
      <c r="I61" s="68" t="s">
        <v>21</v>
      </c>
      <c r="J61" s="67" t="str">
        <f>$B$1&amp; 1</f>
        <v>J1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>
      <selection activeCell="Q23" sqref="Q23:R23"/>
    </sheetView>
  </sheetViews>
  <sheetFormatPr defaultRowHeight="14.4" x14ac:dyDescent="0.3"/>
  <cols>
    <col min="1" max="1" width="9.6640625" customWidth="1"/>
    <col min="2" max="2" width="51" bestFit="1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40" t="s">
        <v>2</v>
      </c>
      <c r="B1" s="39" t="s">
        <v>30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K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7" t="str">
        <f>_xlnm.Criteria</f>
        <v>K</v>
      </c>
      <c r="L3" s="138"/>
      <c r="M3" s="102"/>
      <c r="N3" s="102"/>
      <c r="O3" s="102"/>
      <c r="P3" s="102"/>
      <c r="Q3" s="70"/>
    </row>
    <row r="4" spans="1:20" s="2" customFormat="1" ht="26.25" customHeight="1" x14ac:dyDescent="0.5">
      <c r="A4" s="12">
        <v>1</v>
      </c>
      <c r="B4" s="13">
        <f>VLOOKUP($B$1&amp;A4,'Lista Zespołów'!$A$4:$E$99,3,FALSE)</f>
        <v>0</v>
      </c>
      <c r="C4" s="36">
        <f t="shared" ref="C4:C7" si="0">D4*$E$1+E4*$G$1</f>
        <v>0</v>
      </c>
      <c r="D4" s="37">
        <f>IF($C17&gt;$D17,1,0)+IF($E17&gt;$F17,1,0)+IF($G17&gt;$H17,1,0)+IF($I17&gt;$J17,1,0)+IF($K17&gt;$L17,1,0)+IF($M17&gt;$N17,1,0)+IF($O17&gt;P17,1,0)+IF(Q17&gt;R17,1,0)+IF($S17&gt;$T17,1,0)</f>
        <v>0</v>
      </c>
      <c r="E4" s="37">
        <f>IF($C17&lt;$D17,1,0)+IF($E17&lt;$F17,1,0)+IF($G17&lt;$H17,1,0)+IF($I17&lt;$J17,1,0)+IF($K17&lt;$L17,1,0)+IF(M17&lt;N17,1,0)+IF(O17&lt;P17,1,0)+IF($Q17&lt;$R17,1,0)+IF($S17&lt;$T17,1,0)</f>
        <v>0</v>
      </c>
      <c r="F4" s="37">
        <f t="shared" ref="F4:F7" si="1">E4+D4</f>
        <v>0</v>
      </c>
      <c r="G4" s="37">
        <f>SUM(D$17:D$25)</f>
        <v>0</v>
      </c>
      <c r="H4" s="37">
        <f>SUM(C$17:C$25)</f>
        <v>0</v>
      </c>
      <c r="I4" s="38">
        <f t="shared" ref="I4:I7" si="2">IFERROR(G4/H4,0)</f>
        <v>0</v>
      </c>
      <c r="K4" s="138"/>
      <c r="L4" s="138"/>
      <c r="M4" s="102"/>
      <c r="N4" s="102"/>
      <c r="O4" s="102"/>
      <c r="P4" s="102"/>
      <c r="Q4" s="70"/>
    </row>
    <row r="5" spans="1:20" s="2" customFormat="1" ht="26.25" customHeight="1" x14ac:dyDescent="0.5">
      <c r="A5" s="14">
        <v>2</v>
      </c>
      <c r="B5" s="15">
        <f>VLOOKUP($B$1&amp;A5,'Lista Zespołów'!$A$4:$E$99,3,FALSE)</f>
        <v>0</v>
      </c>
      <c r="C5" s="33">
        <f t="shared" si="0"/>
        <v>0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0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0</v>
      </c>
      <c r="F5" s="34">
        <f t="shared" si="1"/>
        <v>0</v>
      </c>
      <c r="G5" s="34">
        <f>SUM(F$17:F$25)</f>
        <v>0</v>
      </c>
      <c r="H5" s="34">
        <f>SUM(E$17:E$25)</f>
        <v>0</v>
      </c>
      <c r="I5" s="35">
        <f t="shared" si="2"/>
        <v>0</v>
      </c>
      <c r="K5" s="138"/>
      <c r="L5" s="138"/>
      <c r="M5" s="102"/>
      <c r="N5" s="102"/>
      <c r="O5" s="102"/>
      <c r="P5" s="102"/>
      <c r="Q5" s="70"/>
    </row>
    <row r="6" spans="1:20" s="2" customFormat="1" ht="26.25" customHeight="1" x14ac:dyDescent="0.5">
      <c r="A6" s="12">
        <v>3</v>
      </c>
      <c r="B6" s="13">
        <f>VLOOKUP($B$1&amp;A6,'Lista Zespołów'!$A$4:$E$99,3,FALSE)</f>
        <v>0</v>
      </c>
      <c r="C6" s="36">
        <f t="shared" si="0"/>
        <v>0</v>
      </c>
      <c r="D6" s="37">
        <f t="shared" si="3"/>
        <v>0</v>
      </c>
      <c r="E6" s="37">
        <f t="shared" si="4"/>
        <v>0</v>
      </c>
      <c r="F6" s="37">
        <f t="shared" si="1"/>
        <v>0</v>
      </c>
      <c r="G6" s="37">
        <f>SUM(H$17:H$25)</f>
        <v>0</v>
      </c>
      <c r="H6" s="37">
        <f>SUM(G$17:G$25)</f>
        <v>0</v>
      </c>
      <c r="I6" s="38">
        <f t="shared" si="2"/>
        <v>0</v>
      </c>
      <c r="K6" s="138"/>
      <c r="L6" s="138"/>
      <c r="M6" s="102"/>
      <c r="N6" s="102"/>
      <c r="O6" s="102"/>
      <c r="P6" s="102"/>
      <c r="Q6" s="70"/>
    </row>
    <row r="7" spans="1:20" s="2" customFormat="1" ht="26.25" customHeight="1" x14ac:dyDescent="0.5">
      <c r="A7" s="14">
        <v>4</v>
      </c>
      <c r="B7" s="15">
        <f>VLOOKUP($B$1&amp;A7,'Lista Zespołów'!$A$4:$E$99,3,FALSE)</f>
        <v>0</v>
      </c>
      <c r="C7" s="33">
        <f t="shared" si="0"/>
        <v>0</v>
      </c>
      <c r="D7" s="120">
        <f t="shared" si="3"/>
        <v>0</v>
      </c>
      <c r="E7" s="120">
        <f t="shared" si="4"/>
        <v>0</v>
      </c>
      <c r="F7" s="34">
        <f t="shared" si="1"/>
        <v>0</v>
      </c>
      <c r="G7" s="34">
        <f>SUM(J$17:J$25)</f>
        <v>0</v>
      </c>
      <c r="H7" s="34">
        <f>SUM(I$17:I$25)</f>
        <v>0</v>
      </c>
      <c r="I7" s="35">
        <f t="shared" si="2"/>
        <v>0</v>
      </c>
      <c r="K7" s="138"/>
      <c r="L7" s="138"/>
      <c r="M7" s="102"/>
      <c r="N7" s="102"/>
      <c r="O7" s="102"/>
      <c r="P7" s="102"/>
      <c r="Q7" s="70"/>
    </row>
    <row r="8" spans="1:20" s="2" customFormat="1" ht="26.25" customHeight="1" x14ac:dyDescent="0.5">
      <c r="A8" s="12">
        <v>5</v>
      </c>
      <c r="B8" s="13">
        <f>VLOOKUP($B$1&amp;A8,'Lista Zespołów'!$A$4:$E$99,3,FALSE)</f>
        <v>0</v>
      </c>
      <c r="C8" s="36">
        <f>D8*$E$1+E8*$G$1</f>
        <v>0</v>
      </c>
      <c r="D8" s="37">
        <f t="shared" si="3"/>
        <v>0</v>
      </c>
      <c r="E8" s="37">
        <f t="shared" si="4"/>
        <v>0</v>
      </c>
      <c r="F8" s="37">
        <f>E8+D8</f>
        <v>0</v>
      </c>
      <c r="G8" s="37">
        <f>SUM(L$17:L$25)</f>
        <v>0</v>
      </c>
      <c r="H8" s="37">
        <f>SUM(K$17:K$25)</f>
        <v>0</v>
      </c>
      <c r="I8" s="38">
        <f>IFERROR(G8/H8,0)</f>
        <v>0</v>
      </c>
      <c r="K8" s="138"/>
      <c r="L8" s="138"/>
      <c r="M8" s="102"/>
      <c r="N8" s="102"/>
      <c r="O8" s="102"/>
      <c r="P8" s="102"/>
      <c r="Q8" s="70"/>
    </row>
    <row r="9" spans="1:20" s="2" customFormat="1" ht="26.25" customHeight="1" x14ac:dyDescent="0.5">
      <c r="A9" s="14">
        <v>6</v>
      </c>
      <c r="B9" s="15">
        <f>VLOOKUP($B$1&amp;A9,'Lista Zespołów'!$A$4:$E$99,3,FALSE)</f>
        <v>0</v>
      </c>
      <c r="C9" s="33">
        <f t="shared" ref="C9" si="5">D9*$E$1+E9*$G$1</f>
        <v>0</v>
      </c>
      <c r="D9" s="120">
        <f t="shared" si="3"/>
        <v>0</v>
      </c>
      <c r="E9" s="120">
        <f t="shared" si="4"/>
        <v>0</v>
      </c>
      <c r="F9" s="34">
        <f t="shared" ref="F9" si="6">E9+D9</f>
        <v>0</v>
      </c>
      <c r="G9" s="34">
        <f>SUM(N$17:N$25)</f>
        <v>0</v>
      </c>
      <c r="H9" s="34">
        <f>SUM(M$17:M$25)</f>
        <v>0</v>
      </c>
      <c r="I9" s="35">
        <f t="shared" ref="I9" si="7">IFERROR(G9/H9,0)</f>
        <v>0</v>
      </c>
      <c r="K9" s="138"/>
      <c r="L9" s="138"/>
      <c r="M9" s="102"/>
      <c r="N9" s="102"/>
      <c r="O9" s="102"/>
      <c r="P9" s="102"/>
      <c r="Q9" s="100"/>
    </row>
    <row r="10" spans="1:20" s="2" customFormat="1" ht="26.25" customHeight="1" x14ac:dyDescent="0.5">
      <c r="A10" s="12">
        <v>7</v>
      </c>
      <c r="B10" s="13">
        <f>VLOOKUP($B$1&amp;A10,'Lista Zespołów'!$A$4:$E$99,3,FALSE)</f>
        <v>0</v>
      </c>
      <c r="C10" s="36">
        <f>D10*$E$1+E10*$G$1</f>
        <v>0</v>
      </c>
      <c r="D10" s="37">
        <f t="shared" si="3"/>
        <v>0</v>
      </c>
      <c r="E10" s="37">
        <f t="shared" si="4"/>
        <v>0</v>
      </c>
      <c r="F10" s="37">
        <f>E10+D10</f>
        <v>0</v>
      </c>
      <c r="G10" s="37">
        <f>SUM(P$17:P$25)</f>
        <v>0</v>
      </c>
      <c r="H10" s="37">
        <f>SUM(O$17:O$25)</f>
        <v>0</v>
      </c>
      <c r="I10" s="38">
        <f>IFERROR(G10/H10,0)</f>
        <v>0</v>
      </c>
      <c r="K10" s="138"/>
      <c r="L10" s="138"/>
      <c r="M10" s="102"/>
      <c r="N10" s="102"/>
      <c r="O10" s="102"/>
      <c r="P10" s="102"/>
      <c r="Q10" s="100"/>
    </row>
    <row r="11" spans="1:20" s="2" customFormat="1" ht="26.25" customHeight="1" x14ac:dyDescent="0.5">
      <c r="A11" s="14">
        <v>8</v>
      </c>
      <c r="B11" s="15">
        <f>VLOOKUP($B$1&amp;A11,'Lista Zespołów'!$A$4:$E$99,3,FALSE)</f>
        <v>0</v>
      </c>
      <c r="C11" s="33">
        <f t="shared" ref="C11" si="8">D11*$E$1+E11*$G$1</f>
        <v>0</v>
      </c>
      <c r="D11" s="120">
        <f t="shared" si="3"/>
        <v>0</v>
      </c>
      <c r="E11" s="120">
        <f t="shared" si="4"/>
        <v>0</v>
      </c>
      <c r="F11" s="34">
        <f t="shared" ref="F11" si="9">E11+D11</f>
        <v>0</v>
      </c>
      <c r="G11" s="34">
        <f>SUM(R$17:R$25)</f>
        <v>0</v>
      </c>
      <c r="H11" s="34">
        <f>SUM(Q$17:Q$25)</f>
        <v>0</v>
      </c>
      <c r="I11" s="35">
        <f t="shared" ref="I11" si="10">IFERROR(G11/H11,0)</f>
        <v>0</v>
      </c>
      <c r="K11" s="138"/>
      <c r="L11" s="138"/>
      <c r="M11" s="102"/>
      <c r="N11" s="102"/>
      <c r="O11" s="102"/>
      <c r="P11" s="102"/>
      <c r="Q11" s="7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K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>
        <f>VLOOKUP($B$1&amp;C15,'Lista Zespołów'!$A$4:$E$99,3,FALSE)</f>
        <v>0</v>
      </c>
      <c r="D16" s="124"/>
      <c r="E16" s="123">
        <f>VLOOKUP($B$1&amp;E15,'Lista Zespołów'!$A$4:$E$99,3,FALSE)</f>
        <v>0</v>
      </c>
      <c r="F16" s="124"/>
      <c r="G16" s="123">
        <f>VLOOKUP($B$1&amp;G15,'Lista Zespołów'!$A$4:$E$99,3,FALSE)</f>
        <v>0</v>
      </c>
      <c r="H16" s="124"/>
      <c r="I16" s="123">
        <f>VLOOKUP($B$1&amp;I15,'Lista Zespołów'!$A$4:$E$99,3,FALSE)</f>
        <v>0</v>
      </c>
      <c r="J16" s="124"/>
      <c r="K16" s="135">
        <f>VLOOKUP($B$1&amp;K15,'Lista Zespołów'!$A$4:$E$99,3,FALSE)</f>
        <v>0</v>
      </c>
      <c r="L16" s="136"/>
      <c r="M16" s="123">
        <f>VLOOKUP($B$1&amp;M15,'Lista Zespołów'!$A$4:$E$99,3,FALSE)</f>
        <v>0</v>
      </c>
      <c r="N16" s="124"/>
      <c r="O16" s="123">
        <f>VLOOKUP($B$1&amp;O15,'Lista Zespołów'!$A$4:$E$99,3,FALSE)</f>
        <v>0</v>
      </c>
      <c r="P16" s="124"/>
      <c r="Q16" s="123">
        <f>VLOOKUP($B$1&amp;Q15,'Lista Zespołów'!$A$4:$E$99,3,FALSE)</f>
        <v>0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>
        <f>VLOOKUP($B$1&amp;A17,'Lista Zespołów'!$A$4:$E$99,3,FALSE)</f>
        <v>0</v>
      </c>
      <c r="C17" s="25" t="s">
        <v>16</v>
      </c>
      <c r="D17" s="26" t="s">
        <v>16</v>
      </c>
      <c r="E17" s="19"/>
      <c r="F17" s="30"/>
      <c r="G17" s="19"/>
      <c r="H17" s="30"/>
      <c r="I17" s="19"/>
      <c r="J17" s="30"/>
      <c r="K17" s="19"/>
      <c r="L17" s="30"/>
      <c r="M17" s="19"/>
      <c r="N17" s="30"/>
      <c r="O17" s="19"/>
      <c r="P17" s="30"/>
      <c r="Q17" s="19"/>
      <c r="R17" s="30"/>
      <c r="S17" s="19"/>
      <c r="T17" s="30"/>
    </row>
    <row r="18" spans="1:20" s="2" customFormat="1" ht="73.5" customHeight="1" thickBot="1" x14ac:dyDescent="0.35">
      <c r="A18" s="73">
        <v>2</v>
      </c>
      <c r="B18" s="80">
        <f>VLOOKUP($B$1&amp;A18,'Lista Zespołów'!$A$4:$E$99,3,FALSE)</f>
        <v>0</v>
      </c>
      <c r="C18" s="76" t="str">
        <f>IF(F17="","",F17)</f>
        <v/>
      </c>
      <c r="D18" s="77" t="str">
        <f>IF(E17="","",E17)</f>
        <v/>
      </c>
      <c r="E18" s="27" t="s">
        <v>16</v>
      </c>
      <c r="F18" s="28" t="s">
        <v>16</v>
      </c>
      <c r="G18" s="23"/>
      <c r="H18" s="31"/>
      <c r="I18" s="23"/>
      <c r="J18" s="31"/>
      <c r="K18" s="23"/>
      <c r="L18" s="31"/>
      <c r="M18" s="23"/>
      <c r="N18" s="31"/>
      <c r="O18" s="23"/>
      <c r="P18" s="31"/>
      <c r="Q18" s="23"/>
      <c r="R18" s="31"/>
      <c r="S18" s="23"/>
      <c r="T18" s="31"/>
    </row>
    <row r="19" spans="1:20" s="2" customFormat="1" ht="73.5" customHeight="1" thickBot="1" x14ac:dyDescent="0.35">
      <c r="A19" s="74">
        <v>3</v>
      </c>
      <c r="B19" s="81">
        <f>VLOOKUP($B$1&amp;A19,'Lista Zespołów'!$A$4:$E$99,3,FALSE)</f>
        <v>0</v>
      </c>
      <c r="C19" s="75" t="str">
        <f>IF(H17="","",H17)</f>
        <v/>
      </c>
      <c r="D19" s="78" t="str">
        <f>IF(G17="","",G17)</f>
        <v/>
      </c>
      <c r="E19" s="75" t="str">
        <f>IF(H18="","",H18)</f>
        <v/>
      </c>
      <c r="F19" s="78" t="str">
        <f>IF(G18="","",G18)</f>
        <v/>
      </c>
      <c r="G19" s="29" t="s">
        <v>16</v>
      </c>
      <c r="H19" s="26" t="s">
        <v>16</v>
      </c>
      <c r="I19" s="24"/>
      <c r="J19" s="30"/>
      <c r="K19" s="24"/>
      <c r="L19" s="30"/>
      <c r="M19" s="24"/>
      <c r="N19" s="30"/>
      <c r="O19" s="24"/>
      <c r="P19" s="30"/>
      <c r="Q19" s="24"/>
      <c r="R19" s="30"/>
      <c r="S19" s="24"/>
      <c r="T19" s="30"/>
    </row>
    <row r="20" spans="1:20" s="2" customFormat="1" ht="73.5" customHeight="1" thickBot="1" x14ac:dyDescent="0.35">
      <c r="A20" s="73">
        <v>4</v>
      </c>
      <c r="B20" s="80">
        <f>VLOOKUP($B$1&amp;A20,'Lista Zespołów'!$A$4:$E$99,3,FALSE)</f>
        <v>0</v>
      </c>
      <c r="C20" s="76" t="str">
        <f>IF(J17="","",J17)</f>
        <v/>
      </c>
      <c r="D20" s="77" t="str">
        <f>IF(I17="","",I17)</f>
        <v/>
      </c>
      <c r="E20" s="76" t="str">
        <f>IF(J18="","",J18)</f>
        <v/>
      </c>
      <c r="F20" s="77" t="str">
        <f>IF(I18="","",I18)</f>
        <v/>
      </c>
      <c r="G20" s="76" t="str">
        <f>IF(J19="","",J19)</f>
        <v/>
      </c>
      <c r="H20" s="77" t="str">
        <f>IF(I19="","",I19)</f>
        <v/>
      </c>
      <c r="I20" s="27" t="s">
        <v>16</v>
      </c>
      <c r="J20" s="28" t="s">
        <v>16</v>
      </c>
      <c r="K20" s="23"/>
      <c r="L20" s="31"/>
      <c r="M20" s="23"/>
      <c r="N20" s="31"/>
      <c r="O20" s="23"/>
      <c r="P20" s="31"/>
      <c r="Q20" s="23"/>
      <c r="R20" s="31"/>
      <c r="S20" s="23"/>
      <c r="T20" s="31"/>
    </row>
    <row r="21" spans="1:20" s="2" customFormat="1" ht="73.5" customHeight="1" thickBot="1" x14ac:dyDescent="0.35">
      <c r="A21" s="73">
        <v>5</v>
      </c>
      <c r="B21" s="80">
        <f>VLOOKUP($B$1&amp;A21,'Lista Zespołów'!$A$4:$E$99,3,FALSE)</f>
        <v>0</v>
      </c>
      <c r="C21" s="76" t="str">
        <f>IF(L17="","",L17)</f>
        <v/>
      </c>
      <c r="D21" s="77" t="str">
        <f>IF(K17="","",K17)</f>
        <v/>
      </c>
      <c r="E21" s="76" t="str">
        <f>IF(L18="","",L18)</f>
        <v/>
      </c>
      <c r="F21" s="77" t="str">
        <f>IF(K18="","",K18)</f>
        <v/>
      </c>
      <c r="G21" s="76" t="str">
        <f>IF(L19="","",L19)</f>
        <v/>
      </c>
      <c r="H21" s="77" t="str">
        <f>IF(K19="","",K19)</f>
        <v/>
      </c>
      <c r="I21" s="76" t="str">
        <f>IF(L20="","",L20)</f>
        <v/>
      </c>
      <c r="J21" s="77" t="str">
        <f>IF(K20="","",K20)</f>
        <v/>
      </c>
      <c r="K21" s="27" t="s">
        <v>16</v>
      </c>
      <c r="L21" s="58" t="s">
        <v>16</v>
      </c>
      <c r="M21" s="24"/>
      <c r="N21" s="30"/>
      <c r="O21" s="24"/>
      <c r="P21" s="30"/>
      <c r="Q21" s="24"/>
      <c r="R21" s="30"/>
      <c r="S21" s="23"/>
      <c r="T21" s="31"/>
    </row>
    <row r="22" spans="1:20" s="2" customFormat="1" ht="73.5" customHeight="1" thickBot="1" x14ac:dyDescent="0.35">
      <c r="A22" s="73">
        <v>6</v>
      </c>
      <c r="B22" s="80">
        <f>VLOOKUP($B$1&amp;A22,'Lista Zespołów'!$A$4:$E$99,3,FALSE)</f>
        <v>0</v>
      </c>
      <c r="C22" s="76" t="str">
        <f>IF(N17="","",N17)</f>
        <v/>
      </c>
      <c r="D22" s="77" t="str">
        <f>IF(M17="","",M17)</f>
        <v/>
      </c>
      <c r="E22" s="76" t="str">
        <f>IF(N18="","",N18)</f>
        <v/>
      </c>
      <c r="F22" s="77" t="str">
        <f>IF(M18="","",M18)</f>
        <v/>
      </c>
      <c r="G22" s="76" t="str">
        <f>IF(N19="","",N19)</f>
        <v/>
      </c>
      <c r="H22" s="77" t="str">
        <f>IF(M19="","",M19)</f>
        <v/>
      </c>
      <c r="I22" s="76" t="str">
        <f>IF(N20="","",N20)</f>
        <v/>
      </c>
      <c r="J22" s="77" t="str">
        <f>IF(M20="","",M20)</f>
        <v/>
      </c>
      <c r="K22" s="76" t="str">
        <f>IF(N21="","",N21)</f>
        <v/>
      </c>
      <c r="L22" s="77" t="str">
        <f>IF(M21="","",M21)</f>
        <v/>
      </c>
      <c r="M22" s="27" t="s">
        <v>16</v>
      </c>
      <c r="N22" s="58" t="s">
        <v>16</v>
      </c>
      <c r="O22" s="23"/>
      <c r="P22" s="31"/>
      <c r="Q22" s="23"/>
      <c r="R22" s="31"/>
      <c r="S22" s="23"/>
      <c r="T22" s="31"/>
    </row>
    <row r="23" spans="1:20" s="2" customFormat="1" ht="73.5" customHeight="1" thickBot="1" x14ac:dyDescent="0.35">
      <c r="A23" s="73">
        <v>7</v>
      </c>
      <c r="B23" s="80">
        <f>VLOOKUP($B$1&amp;A23,'Lista Zespołów'!$A$4:$E$99,3,FALSE)</f>
        <v>0</v>
      </c>
      <c r="C23" s="76" t="str">
        <f>IF(P17="","",P17)</f>
        <v/>
      </c>
      <c r="D23" s="77" t="str">
        <f>IF(O17="","",O17)</f>
        <v/>
      </c>
      <c r="E23" s="76" t="str">
        <f>IF(P18="","",P18)</f>
        <v/>
      </c>
      <c r="F23" s="77" t="str">
        <f>IF(O18="","",O18)</f>
        <v/>
      </c>
      <c r="G23" s="76" t="str">
        <f>IF(P19="","",P19)</f>
        <v/>
      </c>
      <c r="H23" s="77" t="str">
        <f>IF(O19="","",O19)</f>
        <v/>
      </c>
      <c r="I23" s="76" t="str">
        <f>IF(P20="","",P20)</f>
        <v/>
      </c>
      <c r="J23" s="77" t="str">
        <f>IF(O20="","",O20)</f>
        <v/>
      </c>
      <c r="K23" s="76" t="str">
        <f>IF(P21="","",P21)</f>
        <v/>
      </c>
      <c r="L23" s="77" t="str">
        <f>IF(O21="","",O21)</f>
        <v/>
      </c>
      <c r="M23" s="76" t="str">
        <f>IF(P22="","",P22)</f>
        <v/>
      </c>
      <c r="N23" s="77" t="str">
        <f>IF(O22="","",O22)</f>
        <v/>
      </c>
      <c r="O23" s="27" t="s">
        <v>16</v>
      </c>
      <c r="P23" s="58" t="s">
        <v>16</v>
      </c>
      <c r="Q23" s="24"/>
      <c r="R23" s="116"/>
      <c r="S23" s="23"/>
      <c r="T23" s="31"/>
    </row>
    <row r="24" spans="1:20" s="2" customFormat="1" ht="73.5" customHeight="1" thickBot="1" x14ac:dyDescent="0.35">
      <c r="A24" s="73">
        <v>8</v>
      </c>
      <c r="B24" s="80">
        <f>VLOOKUP($B$1&amp;A24,'Lista Zespołów'!$A$4:$E$99,3,FALSE)</f>
        <v>0</v>
      </c>
      <c r="C24" s="76" t="str">
        <f>IF(R17="","",R17)</f>
        <v/>
      </c>
      <c r="D24" s="77" t="str">
        <f>IF(Q17="","",Q17)</f>
        <v/>
      </c>
      <c r="E24" s="76" t="str">
        <f>IF(R18="","",R18)</f>
        <v/>
      </c>
      <c r="F24" s="77" t="str">
        <f>IF(Q18="","",Q18)</f>
        <v/>
      </c>
      <c r="G24" s="76" t="str">
        <f>IF(R19="","",R19)</f>
        <v/>
      </c>
      <c r="H24" s="77" t="str">
        <f>IF(Q19="","",Q19)</f>
        <v/>
      </c>
      <c r="I24" s="76" t="str">
        <f>IF(R20="","",R20)</f>
        <v/>
      </c>
      <c r="J24" s="77" t="str">
        <f>IF(Q20="","",Q20)</f>
        <v/>
      </c>
      <c r="K24" s="76" t="str">
        <f>IF(R21="","",R21)</f>
        <v/>
      </c>
      <c r="L24" s="77" t="str">
        <f>IF(Q21="","",Q21)</f>
        <v/>
      </c>
      <c r="M24" s="76" t="str">
        <f>IF(R22="","",R22)</f>
        <v/>
      </c>
      <c r="N24" s="77" t="str">
        <f>IF(Q22="","",Q22)</f>
        <v/>
      </c>
      <c r="O24" s="76" t="str">
        <f>IF(R23="","",R23)</f>
        <v/>
      </c>
      <c r="P24" s="77" t="str">
        <f>IF(Q23="","",Q23)</f>
        <v/>
      </c>
      <c r="Q24" s="27" t="s">
        <v>16</v>
      </c>
      <c r="R24" s="58" t="s">
        <v>16</v>
      </c>
      <c r="S24" s="23"/>
      <c r="T24" s="31"/>
    </row>
    <row r="25" spans="1:20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>
        <f>VLOOKUP(H28,'Lista Zespołów'!$A$4:$E$99,3,FALSE)</f>
        <v>0</v>
      </c>
      <c r="C28" s="55" t="s">
        <v>21</v>
      </c>
      <c r="D28" s="54">
        <f>VLOOKUP(J28,'Lista Zespołów'!$A$4:$E$99,3,FALSE)</f>
        <v>0</v>
      </c>
      <c r="F28" s="2" t="s">
        <v>22</v>
      </c>
      <c r="G28" s="62">
        <v>1</v>
      </c>
      <c r="H28" s="63" t="str">
        <f>$B$1&amp; 1</f>
        <v>K1</v>
      </c>
      <c r="I28" s="64" t="s">
        <v>21</v>
      </c>
      <c r="J28" s="63" t="str">
        <f>$B$1&amp; 8</f>
        <v>K8</v>
      </c>
    </row>
    <row r="29" spans="1:20" s="2" customFormat="1" ht="17.399999999999999" x14ac:dyDescent="0.3">
      <c r="A29" s="50">
        <v>2</v>
      </c>
      <c r="B29" s="54">
        <f>VLOOKUP(H29,'Lista Zespołów'!$A$4:$E$99,3,FALSE)</f>
        <v>0</v>
      </c>
      <c r="C29" s="55" t="s">
        <v>21</v>
      </c>
      <c r="D29" s="54">
        <f>VLOOKUP(J29,'Lista Zespołów'!$A$4:$E$99,3,FALSE)</f>
        <v>0</v>
      </c>
      <c r="F29" s="2" t="s">
        <v>22</v>
      </c>
      <c r="G29" s="62">
        <v>2</v>
      </c>
      <c r="H29" s="63" t="str">
        <f>$B$1&amp; 2</f>
        <v>K2</v>
      </c>
      <c r="I29" s="64" t="s">
        <v>21</v>
      </c>
      <c r="J29" s="63" t="str">
        <f>$B$1&amp; 7</f>
        <v>K7</v>
      </c>
    </row>
    <row r="30" spans="1:20" s="2" customFormat="1" ht="17.399999999999999" x14ac:dyDescent="0.3">
      <c r="A30" s="50">
        <v>3</v>
      </c>
      <c r="B30" s="54">
        <f>VLOOKUP(H30,'Lista Zespołów'!$A$4:$E$99,3,FALSE)</f>
        <v>0</v>
      </c>
      <c r="C30" s="55" t="s">
        <v>21</v>
      </c>
      <c r="D30" s="54">
        <f>VLOOKUP(J30,'Lista Zespołów'!$A$4:$E$99,3,FALSE)</f>
        <v>0</v>
      </c>
      <c r="F30" s="2" t="s">
        <v>22</v>
      </c>
      <c r="G30" s="62">
        <v>3</v>
      </c>
      <c r="H30" s="63" t="str">
        <f>$B$1&amp; 3</f>
        <v>K3</v>
      </c>
      <c r="I30" s="64" t="s">
        <v>21</v>
      </c>
      <c r="J30" s="65" t="str">
        <f>$B$1&amp; 6</f>
        <v>K6</v>
      </c>
    </row>
    <row r="31" spans="1:20" s="2" customFormat="1" ht="17.399999999999999" x14ac:dyDescent="0.3">
      <c r="A31" s="50">
        <v>4</v>
      </c>
      <c r="B31" s="54">
        <f>VLOOKUP(H31,'Lista Zespołów'!$A$4:$E$99,3,FALSE)</f>
        <v>0</v>
      </c>
      <c r="C31" s="55" t="s">
        <v>21</v>
      </c>
      <c r="D31" s="54">
        <f>VLOOKUP(J31,'Lista Zespołów'!$A$4:$E$99,3,FALSE)</f>
        <v>0</v>
      </c>
      <c r="F31" s="2" t="s">
        <v>22</v>
      </c>
      <c r="G31" s="62">
        <v>4</v>
      </c>
      <c r="H31" s="63" t="str">
        <f>$B$1&amp; 4</f>
        <v>K4</v>
      </c>
      <c r="I31" s="64" t="s">
        <v>21</v>
      </c>
      <c r="J31" s="65" t="str">
        <f>$B$1&amp; 5</f>
        <v>K5</v>
      </c>
    </row>
    <row r="32" spans="1:20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>
        <f>VLOOKUP(H33,'Lista Zespołów'!$A$4:$E$99,3,FALSE)</f>
        <v>0</v>
      </c>
      <c r="C33" s="55" t="s">
        <v>21</v>
      </c>
      <c r="D33" s="54">
        <f>VLOOKUP(J33,'Lista Zespołów'!$A$4:$E$99,3,FALSE)</f>
        <v>0</v>
      </c>
      <c r="F33" s="2" t="s">
        <v>22</v>
      </c>
      <c r="G33" s="50">
        <v>5</v>
      </c>
      <c r="H33" s="63" t="str">
        <f>$B$1&amp; 8</f>
        <v>K8</v>
      </c>
      <c r="I33" s="64" t="s">
        <v>21</v>
      </c>
      <c r="J33" s="63" t="str">
        <f>$B$1&amp; 5</f>
        <v>K5</v>
      </c>
    </row>
    <row r="34" spans="1:10" ht="17.399999999999999" x14ac:dyDescent="0.3">
      <c r="A34" s="50">
        <v>6</v>
      </c>
      <c r="B34" s="54">
        <f>VLOOKUP(H34,'Lista Zespołów'!$A$4:$E$99,3,FALSE)</f>
        <v>0</v>
      </c>
      <c r="C34" s="55" t="s">
        <v>21</v>
      </c>
      <c r="D34" s="54">
        <f>VLOOKUP(J34,'Lista Zespołów'!$A$4:$E$99,3,FALSE)</f>
        <v>0</v>
      </c>
      <c r="F34" s="2" t="s">
        <v>22</v>
      </c>
      <c r="G34" s="50">
        <v>6</v>
      </c>
      <c r="H34" s="63" t="str">
        <f>$B$1&amp; 6</f>
        <v>K6</v>
      </c>
      <c r="I34" s="64" t="s">
        <v>21</v>
      </c>
      <c r="J34" s="63" t="str">
        <f>$B$1&amp; 4</f>
        <v>K4</v>
      </c>
    </row>
    <row r="35" spans="1:10" ht="17.399999999999999" x14ac:dyDescent="0.3">
      <c r="A35" s="50">
        <v>7</v>
      </c>
      <c r="B35" s="54">
        <f>VLOOKUP(H35,'Lista Zespołów'!$A$4:$E$99,3,FALSE)</f>
        <v>0</v>
      </c>
      <c r="C35" s="55" t="s">
        <v>21</v>
      </c>
      <c r="D35" s="54">
        <f>VLOOKUP(J35,'Lista Zespołów'!$A$4:$E$99,3,FALSE)</f>
        <v>0</v>
      </c>
      <c r="F35" s="2" t="s">
        <v>22</v>
      </c>
      <c r="G35" s="50">
        <v>7</v>
      </c>
      <c r="H35" s="67" t="str">
        <f>$B$1&amp; 7</f>
        <v>K7</v>
      </c>
      <c r="I35" s="68" t="s">
        <v>21</v>
      </c>
      <c r="J35" s="67" t="str">
        <f>$B$1&amp; 3</f>
        <v>K3</v>
      </c>
    </row>
    <row r="36" spans="1:10" ht="17.399999999999999" x14ac:dyDescent="0.3">
      <c r="A36" s="50">
        <v>8</v>
      </c>
      <c r="B36" s="54">
        <f>VLOOKUP(H36,'Lista Zespołów'!$A$4:$E$99,3,FALSE)</f>
        <v>0</v>
      </c>
      <c r="C36" s="55" t="s">
        <v>21</v>
      </c>
      <c r="D36" s="54">
        <f>VLOOKUP(J36,'Lista Zespołów'!$A$4:$E$99,3,FALSE)</f>
        <v>0</v>
      </c>
      <c r="F36" s="2" t="s">
        <v>22</v>
      </c>
      <c r="G36" s="50">
        <v>8</v>
      </c>
      <c r="H36" s="67" t="str">
        <f>$B$1&amp; 1</f>
        <v>K1</v>
      </c>
      <c r="I36" s="68" t="s">
        <v>21</v>
      </c>
      <c r="J36" s="67" t="str">
        <f>$B$1&amp; 2</f>
        <v>K2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>
        <f>VLOOKUP(H38,'Lista Zespołów'!$A$4:$E$99,3,FALSE)</f>
        <v>0</v>
      </c>
      <c r="C38" s="55" t="s">
        <v>21</v>
      </c>
      <c r="D38" s="54">
        <f>VLOOKUP(J38,'Lista Zespołów'!$A$4:$E$99,3,FALSE)</f>
        <v>0</v>
      </c>
      <c r="F38" t="s">
        <v>22</v>
      </c>
      <c r="G38" s="50">
        <v>9</v>
      </c>
      <c r="H38" s="63" t="str">
        <f>$B$1&amp; 2</f>
        <v>K2</v>
      </c>
      <c r="I38" s="64" t="s">
        <v>21</v>
      </c>
      <c r="J38" s="63" t="str">
        <f>$B$1&amp; 8</f>
        <v>K8</v>
      </c>
    </row>
    <row r="39" spans="1:10" ht="17.399999999999999" x14ac:dyDescent="0.3">
      <c r="A39" s="50">
        <v>10</v>
      </c>
      <c r="B39" s="54">
        <f>VLOOKUP(H39,'Lista Zespołów'!$A$4:$E$99,3,FALSE)</f>
        <v>0</v>
      </c>
      <c r="C39" s="55" t="s">
        <v>21</v>
      </c>
      <c r="D39" s="54">
        <f>VLOOKUP(J39,'Lista Zespołów'!$A$4:$E$99,3,FALSE)</f>
        <v>0</v>
      </c>
      <c r="F39" t="s">
        <v>22</v>
      </c>
      <c r="G39" s="50">
        <v>10</v>
      </c>
      <c r="H39" s="63" t="str">
        <f>$B$1&amp; 3</f>
        <v>K3</v>
      </c>
      <c r="I39" s="64" t="s">
        <v>21</v>
      </c>
      <c r="J39" s="63" t="str">
        <f>$B$1&amp; 1</f>
        <v>K1</v>
      </c>
    </row>
    <row r="40" spans="1:10" ht="17.399999999999999" x14ac:dyDescent="0.3">
      <c r="A40" s="50">
        <v>11</v>
      </c>
      <c r="B40" s="54">
        <f>VLOOKUP(H40,'Lista Zespołów'!$A$4:$E$99,3,FALSE)</f>
        <v>0</v>
      </c>
      <c r="C40" s="55" t="s">
        <v>21</v>
      </c>
      <c r="D40" s="54">
        <f>VLOOKUP(J40,'Lista Zespołów'!$A$4:$E$99,3,FALSE)</f>
        <v>0</v>
      </c>
      <c r="F40" t="s">
        <v>22</v>
      </c>
      <c r="G40" s="50">
        <v>11</v>
      </c>
      <c r="H40" s="67" t="str">
        <f>$B$1&amp; 4</f>
        <v>K4</v>
      </c>
      <c r="I40" s="68" t="s">
        <v>21</v>
      </c>
      <c r="J40" s="67" t="str">
        <f>$B$1&amp; 7</f>
        <v>K7</v>
      </c>
    </row>
    <row r="41" spans="1:10" ht="17.399999999999999" x14ac:dyDescent="0.3">
      <c r="A41" s="50">
        <v>12</v>
      </c>
      <c r="B41" s="54">
        <f>VLOOKUP(H41,'Lista Zespołów'!$A$4:$E$99,3,FALSE)</f>
        <v>0</v>
      </c>
      <c r="C41" s="55" t="s">
        <v>21</v>
      </c>
      <c r="D41" s="54">
        <f>VLOOKUP(J41,'Lista Zespołów'!$A$4:$E$99,3,FALSE)</f>
        <v>0</v>
      </c>
      <c r="F41" t="s">
        <v>22</v>
      </c>
      <c r="G41" s="50">
        <v>12</v>
      </c>
      <c r="H41" s="67" t="str">
        <f>$B$1&amp; 5</f>
        <v>K5</v>
      </c>
      <c r="I41" s="68" t="s">
        <v>21</v>
      </c>
      <c r="J41" s="67" t="str">
        <f>$B$1&amp; 6</f>
        <v>K6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>
        <f>VLOOKUP(H43,'Lista Zespołów'!$A$4:$E$99,3,FALSE)</f>
        <v>0</v>
      </c>
      <c r="C43" s="55" t="s">
        <v>21</v>
      </c>
      <c r="D43" s="54">
        <f>VLOOKUP(J43,'Lista Zespołów'!$A$4:$E$99,3,FALSE)</f>
        <v>0</v>
      </c>
      <c r="F43" t="s">
        <v>22</v>
      </c>
      <c r="G43" s="50">
        <v>13</v>
      </c>
      <c r="H43" s="67" t="str">
        <f>$B$1&amp; 8</f>
        <v>K8</v>
      </c>
      <c r="I43" s="68" t="s">
        <v>21</v>
      </c>
      <c r="J43" s="67" t="str">
        <f>$B$1&amp; 6</f>
        <v>K6</v>
      </c>
    </row>
    <row r="44" spans="1:10" ht="17.399999999999999" x14ac:dyDescent="0.3">
      <c r="A44" s="50">
        <v>14</v>
      </c>
      <c r="B44" s="54">
        <f>VLOOKUP(H44,'Lista Zespołów'!$A$4:$E$99,3,FALSE)</f>
        <v>0</v>
      </c>
      <c r="C44" s="55" t="s">
        <v>21</v>
      </c>
      <c r="D44" s="54">
        <f>VLOOKUP(J44,'Lista Zespołów'!$A$4:$E$99,3,FALSE)</f>
        <v>0</v>
      </c>
      <c r="F44" t="s">
        <v>22</v>
      </c>
      <c r="G44" s="50">
        <v>14</v>
      </c>
      <c r="H44" s="67" t="str">
        <f>$B$1&amp; 7</f>
        <v>K7</v>
      </c>
      <c r="I44" s="68" t="s">
        <v>21</v>
      </c>
      <c r="J44" s="67" t="str">
        <f>$B$1&amp; 5</f>
        <v>K5</v>
      </c>
    </row>
    <row r="45" spans="1:10" ht="18" x14ac:dyDescent="0.35">
      <c r="A45" s="50">
        <v>15</v>
      </c>
      <c r="B45" s="54">
        <f>VLOOKUP(H45,'Lista Zespołów'!$A$4:$E$99,3,FALSE)</f>
        <v>0</v>
      </c>
      <c r="C45" s="57" t="s">
        <v>21</v>
      </c>
      <c r="D45" s="54">
        <f>VLOOKUP(J45,'Lista Zespołów'!$A$4:$E$99,3,FALSE)</f>
        <v>0</v>
      </c>
      <c r="F45" t="s">
        <v>22</v>
      </c>
      <c r="G45" s="50">
        <v>15</v>
      </c>
      <c r="H45" s="67" t="str">
        <f>$B$1&amp; 1</f>
        <v>K1</v>
      </c>
      <c r="I45" s="68" t="s">
        <v>21</v>
      </c>
      <c r="J45" s="67" t="str">
        <f>$B$1&amp; 4</f>
        <v>K4</v>
      </c>
    </row>
    <row r="46" spans="1:10" ht="18" x14ac:dyDescent="0.35">
      <c r="A46" s="50">
        <v>16</v>
      </c>
      <c r="B46" s="54">
        <f>VLOOKUP(H46,'Lista Zespołów'!$A$4:$E$99,3,FALSE)</f>
        <v>0</v>
      </c>
      <c r="C46" s="57" t="s">
        <v>21</v>
      </c>
      <c r="D46" s="54">
        <f>VLOOKUP(J46,'Lista Zespołów'!$A$4:$E$99,3,FALSE)</f>
        <v>0</v>
      </c>
      <c r="F46" t="s">
        <v>22</v>
      </c>
      <c r="G46" s="50">
        <v>16</v>
      </c>
      <c r="H46" s="67" t="str">
        <f>$B$1&amp; 2</f>
        <v>K2</v>
      </c>
      <c r="I46" s="68" t="s">
        <v>21</v>
      </c>
      <c r="J46" s="67" t="str">
        <f>$B$1&amp; 3</f>
        <v>K3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>
        <f>VLOOKUP(H48,'Lista Zespołów'!$A$4:$E$99,3,FALSE)</f>
        <v>0</v>
      </c>
      <c r="C48" s="55" t="s">
        <v>21</v>
      </c>
      <c r="D48" s="54">
        <f>VLOOKUP(J48,'Lista Zespołów'!$A$4:$E$99,3,FALSE)</f>
        <v>0</v>
      </c>
      <c r="F48" t="s">
        <v>22</v>
      </c>
      <c r="G48" s="50">
        <v>17</v>
      </c>
      <c r="H48" s="67" t="str">
        <f>$B$1&amp; 3</f>
        <v>K3</v>
      </c>
      <c r="I48" s="68" t="s">
        <v>21</v>
      </c>
      <c r="J48" s="67" t="str">
        <f>$B$1&amp; 8</f>
        <v>K8</v>
      </c>
    </row>
    <row r="49" spans="1:10" ht="18" x14ac:dyDescent="0.35">
      <c r="A49" s="50">
        <v>18</v>
      </c>
      <c r="B49" s="54">
        <f>VLOOKUP(H49,'Lista Zespołów'!$A$4:$E$99,3,FALSE)</f>
        <v>0</v>
      </c>
      <c r="C49" s="57" t="s">
        <v>21</v>
      </c>
      <c r="D49" s="54">
        <f>VLOOKUP(J49,'Lista Zespołów'!$A$4:$E$99,3,FALSE)</f>
        <v>0</v>
      </c>
      <c r="F49" t="s">
        <v>22</v>
      </c>
      <c r="G49" s="50">
        <v>18</v>
      </c>
      <c r="H49" s="67" t="str">
        <f>$B$1&amp; 4</f>
        <v>K4</v>
      </c>
      <c r="I49" s="68" t="s">
        <v>21</v>
      </c>
      <c r="J49" s="67" t="str">
        <f>$B$1&amp; 2</f>
        <v>K2</v>
      </c>
    </row>
    <row r="50" spans="1:10" ht="18" x14ac:dyDescent="0.35">
      <c r="A50" s="50">
        <v>19</v>
      </c>
      <c r="B50" s="54">
        <f>VLOOKUP(H50,'Lista Zespołów'!$A$4:$E$99,3,FALSE)</f>
        <v>0</v>
      </c>
      <c r="C50" s="57" t="s">
        <v>21</v>
      </c>
      <c r="D50" s="54">
        <f>VLOOKUP(J50,'Lista Zespołów'!$A$4:$E$99,3,FALSE)</f>
        <v>0</v>
      </c>
      <c r="F50" t="s">
        <v>22</v>
      </c>
      <c r="G50" s="50">
        <v>19</v>
      </c>
      <c r="H50" s="67" t="str">
        <f>$B$1&amp; 5</f>
        <v>K5</v>
      </c>
      <c r="I50" s="68" t="s">
        <v>21</v>
      </c>
      <c r="J50" s="67" t="str">
        <f>$B$1&amp; 1</f>
        <v>K1</v>
      </c>
    </row>
    <row r="51" spans="1:10" ht="18" x14ac:dyDescent="0.3">
      <c r="A51" s="118">
        <v>20</v>
      </c>
      <c r="B51" s="54">
        <f>VLOOKUP(H51,'Lista Zespołów'!$A$4:$E$99,3,FALSE)</f>
        <v>0</v>
      </c>
      <c r="C51" s="119" t="s">
        <v>21</v>
      </c>
      <c r="D51" s="54">
        <f>VLOOKUP(J51,'Lista Zespołów'!$A$4:$E$99,3,FALSE)</f>
        <v>0</v>
      </c>
      <c r="F51" t="s">
        <v>22</v>
      </c>
      <c r="G51" s="118">
        <v>20</v>
      </c>
      <c r="H51" s="67" t="str">
        <f>$B$1&amp; 6</f>
        <v>K6</v>
      </c>
      <c r="I51" s="68" t="s">
        <v>21</v>
      </c>
      <c r="J51" s="67" t="str">
        <f>$B$1&amp; 7</f>
        <v>K7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>
        <f>VLOOKUP(H53,'Lista Zespołów'!$A$4:$E$99,3,FALSE)</f>
        <v>0</v>
      </c>
      <c r="C53" s="55" t="s">
        <v>21</v>
      </c>
      <c r="D53" s="54">
        <f>VLOOKUP(J53,'Lista Zespołów'!$A$4:$E$99,3,FALSE)</f>
        <v>0</v>
      </c>
      <c r="F53" t="s">
        <v>22</v>
      </c>
      <c r="G53" s="50">
        <v>21</v>
      </c>
      <c r="H53" s="67" t="str">
        <f>$B$1&amp; 8</f>
        <v>K8</v>
      </c>
      <c r="I53" s="68" t="s">
        <v>21</v>
      </c>
      <c r="J53" s="67" t="str">
        <f>$B$1&amp; 7</f>
        <v>K7</v>
      </c>
    </row>
    <row r="54" spans="1:10" ht="18" x14ac:dyDescent="0.35">
      <c r="A54" s="50">
        <v>22</v>
      </c>
      <c r="B54" s="54">
        <f>VLOOKUP(H54,'Lista Zespołów'!$A$4:$E$99,3,FALSE)</f>
        <v>0</v>
      </c>
      <c r="C54" s="57" t="s">
        <v>21</v>
      </c>
      <c r="D54" s="54">
        <f>VLOOKUP(J54,'Lista Zespołów'!$A$4:$E$99,3,FALSE)</f>
        <v>0</v>
      </c>
      <c r="F54" t="s">
        <v>22</v>
      </c>
      <c r="G54" s="50">
        <v>22</v>
      </c>
      <c r="H54" s="67" t="str">
        <f>$B$1&amp; 1</f>
        <v>K1</v>
      </c>
      <c r="I54" s="68" t="s">
        <v>21</v>
      </c>
      <c r="J54" s="67" t="str">
        <f>$B$1&amp; 6</f>
        <v>K6</v>
      </c>
    </row>
    <row r="55" spans="1:10" ht="18" x14ac:dyDescent="0.35">
      <c r="A55" s="50">
        <v>23</v>
      </c>
      <c r="B55" s="54">
        <f>VLOOKUP(H55,'Lista Zespołów'!$A$4:$E$99,3,FALSE)</f>
        <v>0</v>
      </c>
      <c r="C55" s="57" t="s">
        <v>21</v>
      </c>
      <c r="D55" s="54">
        <f>VLOOKUP(J55,'Lista Zespołów'!$A$4:$E$99,3,FALSE)</f>
        <v>0</v>
      </c>
      <c r="F55" t="s">
        <v>22</v>
      </c>
      <c r="G55" s="50">
        <v>23</v>
      </c>
      <c r="H55" s="67" t="str">
        <f>$B$1&amp; 2</f>
        <v>K2</v>
      </c>
      <c r="I55" s="68" t="s">
        <v>21</v>
      </c>
      <c r="J55" s="67" t="str">
        <f>$B$1&amp; 5</f>
        <v>K5</v>
      </c>
    </row>
    <row r="56" spans="1:10" ht="18" x14ac:dyDescent="0.3">
      <c r="A56" s="118">
        <v>24</v>
      </c>
      <c r="B56" s="54">
        <f>VLOOKUP(H56,'Lista Zespołów'!$A$4:$E$99,3,FALSE)</f>
        <v>0</v>
      </c>
      <c r="C56" s="119" t="s">
        <v>21</v>
      </c>
      <c r="D56" s="54">
        <f>VLOOKUP(J56,'Lista Zespołów'!$A$4:$E$99,3,FALSE)</f>
        <v>0</v>
      </c>
      <c r="F56" t="s">
        <v>22</v>
      </c>
      <c r="G56" s="118">
        <v>24</v>
      </c>
      <c r="H56" s="67" t="str">
        <f>$B$1&amp; 3</f>
        <v>K3</v>
      </c>
      <c r="I56" s="68" t="s">
        <v>21</v>
      </c>
      <c r="J56" s="67" t="str">
        <f>$B$1&amp; 4</f>
        <v>K4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>
        <f>VLOOKUP(H58,'Lista Zespołów'!$A$4:$E$99,3,FALSE)</f>
        <v>0</v>
      </c>
      <c r="C58" s="55" t="s">
        <v>21</v>
      </c>
      <c r="D58" s="54">
        <f>VLOOKUP(J58,'Lista Zespołów'!$A$4:$E$99,3,FALSE)</f>
        <v>0</v>
      </c>
      <c r="F58" t="s">
        <v>22</v>
      </c>
      <c r="G58" s="50">
        <v>25</v>
      </c>
      <c r="H58" s="67" t="str">
        <f>$B$1&amp; 4</f>
        <v>K4</v>
      </c>
      <c r="I58" s="68" t="s">
        <v>21</v>
      </c>
      <c r="J58" s="67" t="str">
        <f>$B$1&amp; 8</f>
        <v>K8</v>
      </c>
    </row>
    <row r="59" spans="1:10" ht="18" x14ac:dyDescent="0.35">
      <c r="A59" s="50">
        <v>26</v>
      </c>
      <c r="B59" s="54">
        <f>VLOOKUP(H59,'Lista Zespołów'!$A$4:$E$99,3,FALSE)</f>
        <v>0</v>
      </c>
      <c r="C59" s="57" t="s">
        <v>21</v>
      </c>
      <c r="D59" s="54">
        <f>VLOOKUP(J59,'Lista Zespołów'!$A$4:$E$99,3,FALSE)</f>
        <v>0</v>
      </c>
      <c r="F59" t="s">
        <v>22</v>
      </c>
      <c r="G59" s="50">
        <v>26</v>
      </c>
      <c r="H59" s="67" t="str">
        <f>$B$1&amp; 5</f>
        <v>K5</v>
      </c>
      <c r="I59" s="68" t="s">
        <v>21</v>
      </c>
      <c r="J59" s="67" t="str">
        <f>$B$1&amp; 3</f>
        <v>K3</v>
      </c>
    </row>
    <row r="60" spans="1:10" ht="18" x14ac:dyDescent="0.35">
      <c r="A60" s="50">
        <v>27</v>
      </c>
      <c r="B60" s="54">
        <f>VLOOKUP(H60,'Lista Zespołów'!$A$4:$E$99,3,FALSE)</f>
        <v>0</v>
      </c>
      <c r="C60" s="57" t="s">
        <v>21</v>
      </c>
      <c r="D60" s="54">
        <f>VLOOKUP(J60,'Lista Zespołów'!$A$4:$E$99,3,FALSE)</f>
        <v>0</v>
      </c>
      <c r="F60" t="s">
        <v>22</v>
      </c>
      <c r="G60" s="50">
        <v>27</v>
      </c>
      <c r="H60" s="67" t="str">
        <f>$B$1&amp; 6</f>
        <v>K6</v>
      </c>
      <c r="I60" s="68" t="s">
        <v>21</v>
      </c>
      <c r="J60" s="67" t="str">
        <f>$B$1&amp; 2</f>
        <v>K2</v>
      </c>
    </row>
    <row r="61" spans="1:10" ht="18" x14ac:dyDescent="0.3">
      <c r="A61" s="118">
        <v>28</v>
      </c>
      <c r="B61" s="54">
        <f>VLOOKUP(H61,'Lista Zespołów'!$A$4:$E$99,3,FALSE)</f>
        <v>0</v>
      </c>
      <c r="C61" s="119" t="s">
        <v>21</v>
      </c>
      <c r="D61" s="54">
        <f>VLOOKUP(J61,'Lista Zespołów'!$A$4:$E$99,3,FALSE)</f>
        <v>0</v>
      </c>
      <c r="F61" t="s">
        <v>22</v>
      </c>
      <c r="G61" s="118">
        <v>28</v>
      </c>
      <c r="H61" s="67" t="str">
        <f>$B$1&amp; 7</f>
        <v>K7</v>
      </c>
      <c r="I61" s="68" t="s">
        <v>21</v>
      </c>
      <c r="J61" s="67" t="str">
        <f>$B$1&amp; 1</f>
        <v>K1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zoomScale="55" zoomScaleNormal="55" workbookViewId="0">
      <selection activeCell="Q23" sqref="Q23"/>
    </sheetView>
  </sheetViews>
  <sheetFormatPr defaultRowHeight="14.4" x14ac:dyDescent="0.3"/>
  <cols>
    <col min="1" max="1" width="9.6640625" customWidth="1"/>
    <col min="2" max="2" width="51" bestFit="1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96" t="s">
        <v>2</v>
      </c>
      <c r="B1" s="97" t="s">
        <v>31</v>
      </c>
      <c r="D1" s="43" t="s">
        <v>19</v>
      </c>
      <c r="E1" s="42">
        <v>2</v>
      </c>
      <c r="F1" s="98" t="s">
        <v>20</v>
      </c>
      <c r="G1" s="99">
        <v>0</v>
      </c>
    </row>
    <row r="2" spans="1:20" ht="21.6" thickBot="1" x14ac:dyDescent="0.45">
      <c r="A2" s="3" t="str">
        <f>"Tabela grupy "&amp;B1</f>
        <v>Tabela grupy L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7" t="str">
        <f>_xlnm.Criteria</f>
        <v>L</v>
      </c>
      <c r="L3" s="138"/>
      <c r="M3" s="102"/>
      <c r="N3" s="102"/>
      <c r="O3" s="102"/>
      <c r="P3" s="102"/>
      <c r="Q3" s="70"/>
    </row>
    <row r="4" spans="1:20" s="2" customFormat="1" ht="26.25" customHeight="1" x14ac:dyDescent="0.5">
      <c r="A4" s="12">
        <v>1</v>
      </c>
      <c r="B4" s="13">
        <f>VLOOKUP($B$1&amp;A4,'Lista Zespołów'!$A$4:$E$99,3,FALSE)</f>
        <v>0</v>
      </c>
      <c r="C4" s="36">
        <f t="shared" ref="C4:C7" si="0">D4*$E$1+E4*$G$1</f>
        <v>0</v>
      </c>
      <c r="D4" s="37">
        <f>IF($C17&gt;$D17,1,0)+IF($E17&gt;$F17,1,0)+IF($G17&gt;$H17,1,0)+IF($I17&gt;$J17,1,0)+IF($K17&gt;$L17,1,0)+IF($M17&gt;$N17,1,0)+IF($O17&gt;P17,1,0)+IF(Q17&gt;R17,1,0)+IF($S17&gt;$T17,1,0)</f>
        <v>0</v>
      </c>
      <c r="E4" s="37">
        <f>IF($C17&lt;$D17,1,0)+IF($E17&lt;$F17,1,0)+IF($G17&lt;$H17,1,0)+IF($I17&lt;$J17,1,0)+IF($K17&lt;$L17,1,0)+IF(M17&lt;N17,1,0)+IF(O17&lt;P17,1,0)+IF($Q17&lt;$R17,1,0)+IF($S17&lt;$T17,1,0)</f>
        <v>0</v>
      </c>
      <c r="F4" s="37">
        <f t="shared" ref="F4:F7" si="1">E4+D4</f>
        <v>0</v>
      </c>
      <c r="G4" s="37">
        <f>SUM(D$17:D$25)</f>
        <v>0</v>
      </c>
      <c r="H4" s="37">
        <f>SUM(C$17:C$25)</f>
        <v>0</v>
      </c>
      <c r="I4" s="38">
        <f t="shared" ref="I4:I7" si="2">IFERROR(G4/H4,0)</f>
        <v>0</v>
      </c>
      <c r="K4" s="138"/>
      <c r="L4" s="138"/>
      <c r="M4" s="102"/>
      <c r="N4" s="102"/>
      <c r="O4" s="102"/>
      <c r="P4" s="102"/>
      <c r="Q4" s="70"/>
    </row>
    <row r="5" spans="1:20" s="2" customFormat="1" ht="26.25" customHeight="1" x14ac:dyDescent="0.5">
      <c r="A5" s="14">
        <v>2</v>
      </c>
      <c r="B5" s="15">
        <f>VLOOKUP($B$1&amp;A5,'Lista Zespołów'!$A$4:$E$99,3,FALSE)</f>
        <v>0</v>
      </c>
      <c r="C5" s="33">
        <f t="shared" si="0"/>
        <v>0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0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0</v>
      </c>
      <c r="F5" s="34">
        <f t="shared" si="1"/>
        <v>0</v>
      </c>
      <c r="G5" s="34">
        <f>SUM(F$17:F$25)</f>
        <v>0</v>
      </c>
      <c r="H5" s="34">
        <f>SUM(E$17:E$25)</f>
        <v>0</v>
      </c>
      <c r="I5" s="35">
        <f t="shared" si="2"/>
        <v>0</v>
      </c>
      <c r="K5" s="138"/>
      <c r="L5" s="138"/>
      <c r="M5" s="102"/>
      <c r="N5" s="102"/>
      <c r="O5" s="102"/>
      <c r="P5" s="102"/>
      <c r="Q5" s="70"/>
    </row>
    <row r="6" spans="1:20" s="2" customFormat="1" ht="26.25" customHeight="1" x14ac:dyDescent="0.5">
      <c r="A6" s="12">
        <v>3</v>
      </c>
      <c r="B6" s="13">
        <f>VLOOKUP($B$1&amp;A6,'Lista Zespołów'!$A$4:$E$99,3,FALSE)</f>
        <v>0</v>
      </c>
      <c r="C6" s="36">
        <f t="shared" si="0"/>
        <v>0</v>
      </c>
      <c r="D6" s="37">
        <f t="shared" si="3"/>
        <v>0</v>
      </c>
      <c r="E6" s="37">
        <f t="shared" si="4"/>
        <v>0</v>
      </c>
      <c r="F6" s="37">
        <f t="shared" si="1"/>
        <v>0</v>
      </c>
      <c r="G6" s="37">
        <f>SUM(H$17:H$25)</f>
        <v>0</v>
      </c>
      <c r="H6" s="37">
        <f>SUM(G$17:G$25)</f>
        <v>0</v>
      </c>
      <c r="I6" s="38">
        <f t="shared" si="2"/>
        <v>0</v>
      </c>
      <c r="K6" s="138"/>
      <c r="L6" s="138"/>
      <c r="M6" s="102"/>
      <c r="N6" s="102"/>
      <c r="O6" s="102"/>
      <c r="P6" s="102"/>
      <c r="Q6" s="70"/>
    </row>
    <row r="7" spans="1:20" s="2" customFormat="1" ht="26.25" customHeight="1" x14ac:dyDescent="0.5">
      <c r="A7" s="14">
        <v>4</v>
      </c>
      <c r="B7" s="15">
        <f>VLOOKUP($B$1&amp;A7,'Lista Zespołów'!$A$4:$E$99,3,FALSE)</f>
        <v>0</v>
      </c>
      <c r="C7" s="33">
        <f t="shared" si="0"/>
        <v>0</v>
      </c>
      <c r="D7" s="120">
        <f t="shared" si="3"/>
        <v>0</v>
      </c>
      <c r="E7" s="120">
        <f t="shared" si="4"/>
        <v>0</v>
      </c>
      <c r="F7" s="34">
        <f t="shared" si="1"/>
        <v>0</v>
      </c>
      <c r="G7" s="34">
        <f>SUM(J$17:J$25)</f>
        <v>0</v>
      </c>
      <c r="H7" s="34">
        <f>SUM(I$17:I$25)</f>
        <v>0</v>
      </c>
      <c r="I7" s="35">
        <f t="shared" si="2"/>
        <v>0</v>
      </c>
      <c r="K7" s="138"/>
      <c r="L7" s="138"/>
      <c r="M7" s="102"/>
      <c r="N7" s="102"/>
      <c r="O7" s="102"/>
      <c r="P7" s="102"/>
      <c r="Q7" s="70"/>
    </row>
    <row r="8" spans="1:20" s="2" customFormat="1" ht="26.25" customHeight="1" x14ac:dyDescent="0.5">
      <c r="A8" s="12">
        <v>5</v>
      </c>
      <c r="B8" s="13">
        <f>VLOOKUP($B$1&amp;A8,'Lista Zespołów'!$A$4:$E$99,3,FALSE)</f>
        <v>0</v>
      </c>
      <c r="C8" s="36">
        <f>D8*$E$1+E8*$G$1</f>
        <v>0</v>
      </c>
      <c r="D8" s="37">
        <f t="shared" si="3"/>
        <v>0</v>
      </c>
      <c r="E8" s="37">
        <f t="shared" si="4"/>
        <v>0</v>
      </c>
      <c r="F8" s="37">
        <f>E8+D8</f>
        <v>0</v>
      </c>
      <c r="G8" s="37">
        <f>SUM(L$17:L$25)</f>
        <v>0</v>
      </c>
      <c r="H8" s="37">
        <f>SUM(K$17:K$25)</f>
        <v>0</v>
      </c>
      <c r="I8" s="38">
        <f>IFERROR(G8/H8,0)</f>
        <v>0</v>
      </c>
      <c r="K8" s="138"/>
      <c r="L8" s="138"/>
      <c r="M8" s="102"/>
      <c r="N8" s="102"/>
      <c r="O8" s="102"/>
      <c r="P8" s="102"/>
      <c r="Q8" s="70"/>
    </row>
    <row r="9" spans="1:20" s="2" customFormat="1" ht="26.25" customHeight="1" x14ac:dyDescent="0.5">
      <c r="A9" s="14">
        <v>6</v>
      </c>
      <c r="B9" s="15">
        <f>VLOOKUP($B$1&amp;A9,'Lista Zespołów'!$A$4:$E$99,3,FALSE)</f>
        <v>0</v>
      </c>
      <c r="C9" s="33">
        <f t="shared" ref="C9" si="5">D9*$E$1+E9*$G$1</f>
        <v>0</v>
      </c>
      <c r="D9" s="120">
        <f t="shared" si="3"/>
        <v>0</v>
      </c>
      <c r="E9" s="120">
        <f t="shared" si="4"/>
        <v>0</v>
      </c>
      <c r="F9" s="34">
        <f t="shared" ref="F9" si="6">E9+D9</f>
        <v>0</v>
      </c>
      <c r="G9" s="34">
        <f>SUM(N$17:N$25)</f>
        <v>0</v>
      </c>
      <c r="H9" s="34">
        <f>SUM(M$17:M$25)</f>
        <v>0</v>
      </c>
      <c r="I9" s="35">
        <f t="shared" ref="I9" si="7">IFERROR(G9/H9,0)</f>
        <v>0</v>
      </c>
      <c r="K9" s="138"/>
      <c r="L9" s="138"/>
      <c r="M9" s="102"/>
      <c r="N9" s="102"/>
      <c r="O9" s="102"/>
      <c r="P9" s="102"/>
      <c r="Q9" s="100"/>
    </row>
    <row r="10" spans="1:20" s="2" customFormat="1" ht="26.25" customHeight="1" x14ac:dyDescent="0.5">
      <c r="A10" s="12">
        <v>7</v>
      </c>
      <c r="B10" s="13">
        <f>VLOOKUP($B$1&amp;A10,'Lista Zespołów'!$A$4:$E$99,3,FALSE)</f>
        <v>0</v>
      </c>
      <c r="C10" s="36">
        <f>D10*$E$1+E10*$G$1</f>
        <v>0</v>
      </c>
      <c r="D10" s="37">
        <f t="shared" si="3"/>
        <v>0</v>
      </c>
      <c r="E10" s="37">
        <f t="shared" si="4"/>
        <v>0</v>
      </c>
      <c r="F10" s="37">
        <f>E10+D10</f>
        <v>0</v>
      </c>
      <c r="G10" s="37">
        <f>SUM(P$17:P$25)</f>
        <v>0</v>
      </c>
      <c r="H10" s="37">
        <f>SUM(O$17:O$25)</f>
        <v>0</v>
      </c>
      <c r="I10" s="38">
        <f>IFERROR(G10/H10,0)</f>
        <v>0</v>
      </c>
      <c r="K10" s="138"/>
      <c r="L10" s="138"/>
      <c r="M10" s="102"/>
      <c r="N10" s="102"/>
      <c r="O10" s="102"/>
      <c r="P10" s="102"/>
      <c r="Q10" s="100"/>
    </row>
    <row r="11" spans="1:20" s="2" customFormat="1" ht="26.25" customHeight="1" x14ac:dyDescent="0.5">
      <c r="A11" s="14">
        <v>8</v>
      </c>
      <c r="B11" s="15">
        <f>VLOOKUP($B$1&amp;A11,'Lista Zespołów'!$A$4:$E$99,3,FALSE)</f>
        <v>0</v>
      </c>
      <c r="C11" s="33">
        <f t="shared" ref="C11" si="8">D11*$E$1+E11*$G$1</f>
        <v>0</v>
      </c>
      <c r="D11" s="120">
        <f t="shared" si="3"/>
        <v>0</v>
      </c>
      <c r="E11" s="120">
        <f t="shared" si="4"/>
        <v>0</v>
      </c>
      <c r="F11" s="34">
        <f t="shared" ref="F11" si="9">E11+D11</f>
        <v>0</v>
      </c>
      <c r="G11" s="34">
        <f>SUM(R$17:R$25)</f>
        <v>0</v>
      </c>
      <c r="H11" s="34">
        <f>SUM(Q$17:Q$25)</f>
        <v>0</v>
      </c>
      <c r="I11" s="35">
        <f t="shared" ref="I11" si="10">IFERROR(G11/H11,0)</f>
        <v>0</v>
      </c>
      <c r="K11" s="138"/>
      <c r="L11" s="138"/>
      <c r="M11" s="102"/>
      <c r="N11" s="102"/>
      <c r="O11" s="102"/>
      <c r="P11" s="102"/>
      <c r="Q11" s="7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L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>
        <f>VLOOKUP($B$1&amp;C15,'Lista Zespołów'!$A$4:$E$99,3,FALSE)</f>
        <v>0</v>
      </c>
      <c r="D16" s="124"/>
      <c r="E16" s="123">
        <f>VLOOKUP($B$1&amp;E15,'Lista Zespołów'!$A$4:$E$99,3,FALSE)</f>
        <v>0</v>
      </c>
      <c r="F16" s="124"/>
      <c r="G16" s="123">
        <f>VLOOKUP($B$1&amp;G15,'Lista Zespołów'!$A$4:$E$99,3,FALSE)</f>
        <v>0</v>
      </c>
      <c r="H16" s="124"/>
      <c r="I16" s="123">
        <f>VLOOKUP($B$1&amp;I15,'Lista Zespołów'!$A$4:$E$99,3,FALSE)</f>
        <v>0</v>
      </c>
      <c r="J16" s="124"/>
      <c r="K16" s="135">
        <f>VLOOKUP($B$1&amp;K15,'Lista Zespołów'!$A$4:$E$99,3,FALSE)</f>
        <v>0</v>
      </c>
      <c r="L16" s="136"/>
      <c r="M16" s="123">
        <f>VLOOKUP($B$1&amp;M15,'Lista Zespołów'!$A$4:$E$99,3,FALSE)</f>
        <v>0</v>
      </c>
      <c r="N16" s="124"/>
      <c r="O16" s="123">
        <f>VLOOKUP($B$1&amp;O15,'Lista Zespołów'!$A$4:$E$99,3,FALSE)</f>
        <v>0</v>
      </c>
      <c r="P16" s="124"/>
      <c r="Q16" s="123">
        <f>VLOOKUP($B$1&amp;Q15,'Lista Zespołów'!$A$4:$E$99,3,FALSE)</f>
        <v>0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>
        <f>VLOOKUP($B$1&amp;A17,'Lista Zespołów'!$A$4:$E$99,3,FALSE)</f>
        <v>0</v>
      </c>
      <c r="C17" s="25" t="s">
        <v>16</v>
      </c>
      <c r="D17" s="26" t="s">
        <v>16</v>
      </c>
      <c r="E17" s="19"/>
      <c r="F17" s="30"/>
      <c r="G17" s="19"/>
      <c r="H17" s="30"/>
      <c r="I17" s="19"/>
      <c r="J17" s="30"/>
      <c r="K17" s="19"/>
      <c r="L17" s="30"/>
      <c r="M17" s="19"/>
      <c r="N17" s="30"/>
      <c r="O17" s="19"/>
      <c r="P17" s="30"/>
      <c r="Q17" s="19"/>
      <c r="R17" s="30"/>
      <c r="S17" s="19"/>
      <c r="T17" s="30"/>
    </row>
    <row r="18" spans="1:20" s="2" customFormat="1" ht="73.5" customHeight="1" thickBot="1" x14ac:dyDescent="0.35">
      <c r="A18" s="73">
        <v>2</v>
      </c>
      <c r="B18" s="80">
        <f>VLOOKUP($B$1&amp;A18,'Lista Zespołów'!$A$4:$E$99,3,FALSE)</f>
        <v>0</v>
      </c>
      <c r="C18" s="76" t="str">
        <f>IF(F17="","",F17)</f>
        <v/>
      </c>
      <c r="D18" s="77" t="str">
        <f>IF(E17="","",E17)</f>
        <v/>
      </c>
      <c r="E18" s="27" t="s">
        <v>16</v>
      </c>
      <c r="F18" s="28" t="s">
        <v>16</v>
      </c>
      <c r="G18" s="23"/>
      <c r="H18" s="31"/>
      <c r="I18" s="23"/>
      <c r="J18" s="31"/>
      <c r="K18" s="23"/>
      <c r="L18" s="31"/>
      <c r="M18" s="23"/>
      <c r="N18" s="31"/>
      <c r="O18" s="23"/>
      <c r="P18" s="31"/>
      <c r="Q18" s="23"/>
      <c r="R18" s="31"/>
      <c r="S18" s="23"/>
      <c r="T18" s="31"/>
    </row>
    <row r="19" spans="1:20" s="2" customFormat="1" ht="73.5" customHeight="1" thickBot="1" x14ac:dyDescent="0.35">
      <c r="A19" s="74">
        <v>3</v>
      </c>
      <c r="B19" s="81">
        <f>VLOOKUP($B$1&amp;A19,'Lista Zespołów'!$A$4:$E$99,3,FALSE)</f>
        <v>0</v>
      </c>
      <c r="C19" s="75" t="str">
        <f>IF(H17="","",H17)</f>
        <v/>
      </c>
      <c r="D19" s="78" t="str">
        <f>IF(G17="","",G17)</f>
        <v/>
      </c>
      <c r="E19" s="75" t="str">
        <f>IF(H18="","",H18)</f>
        <v/>
      </c>
      <c r="F19" s="78" t="str">
        <f>IF(G18="","",G18)</f>
        <v/>
      </c>
      <c r="G19" s="29" t="s">
        <v>16</v>
      </c>
      <c r="H19" s="26" t="s">
        <v>16</v>
      </c>
      <c r="I19" s="24"/>
      <c r="J19" s="30"/>
      <c r="K19" s="24"/>
      <c r="L19" s="30"/>
      <c r="M19" s="24"/>
      <c r="N19" s="30"/>
      <c r="O19" s="24"/>
      <c r="P19" s="30"/>
      <c r="Q19" s="24"/>
      <c r="R19" s="30"/>
      <c r="S19" s="24"/>
      <c r="T19" s="30"/>
    </row>
    <row r="20" spans="1:20" s="2" customFormat="1" ht="73.5" customHeight="1" thickBot="1" x14ac:dyDescent="0.35">
      <c r="A20" s="73">
        <v>4</v>
      </c>
      <c r="B20" s="80">
        <f>VLOOKUP($B$1&amp;A20,'Lista Zespołów'!$A$4:$E$99,3,FALSE)</f>
        <v>0</v>
      </c>
      <c r="C20" s="76" t="str">
        <f>IF(J17="","",J17)</f>
        <v/>
      </c>
      <c r="D20" s="77" t="str">
        <f>IF(I17="","",I17)</f>
        <v/>
      </c>
      <c r="E20" s="76" t="str">
        <f>IF(J18="","",J18)</f>
        <v/>
      </c>
      <c r="F20" s="77" t="str">
        <f>IF(I18="","",I18)</f>
        <v/>
      </c>
      <c r="G20" s="76" t="str">
        <f>IF(J19="","",J19)</f>
        <v/>
      </c>
      <c r="H20" s="77" t="str">
        <f>IF(I19="","",I19)</f>
        <v/>
      </c>
      <c r="I20" s="27" t="s">
        <v>16</v>
      </c>
      <c r="J20" s="28" t="s">
        <v>16</v>
      </c>
      <c r="K20" s="23"/>
      <c r="L20" s="31"/>
      <c r="M20" s="23"/>
      <c r="N20" s="31"/>
      <c r="O20" s="23"/>
      <c r="P20" s="31"/>
      <c r="Q20" s="23"/>
      <c r="R20" s="31"/>
      <c r="S20" s="23"/>
      <c r="T20" s="31"/>
    </row>
    <row r="21" spans="1:20" s="2" customFormat="1" ht="73.5" customHeight="1" thickBot="1" x14ac:dyDescent="0.35">
      <c r="A21" s="73">
        <v>5</v>
      </c>
      <c r="B21" s="80">
        <f>VLOOKUP($B$1&amp;A21,'Lista Zespołów'!$A$4:$E$99,3,FALSE)</f>
        <v>0</v>
      </c>
      <c r="C21" s="76" t="str">
        <f>IF(L17="","",L17)</f>
        <v/>
      </c>
      <c r="D21" s="77" t="str">
        <f>IF(K17="","",K17)</f>
        <v/>
      </c>
      <c r="E21" s="76" t="str">
        <f>IF(L18="","",L18)</f>
        <v/>
      </c>
      <c r="F21" s="77" t="str">
        <f>IF(K18="","",K18)</f>
        <v/>
      </c>
      <c r="G21" s="76" t="str">
        <f>IF(L19="","",L19)</f>
        <v/>
      </c>
      <c r="H21" s="77" t="str">
        <f>IF(K19="","",K19)</f>
        <v/>
      </c>
      <c r="I21" s="76" t="str">
        <f>IF(L20="","",L20)</f>
        <v/>
      </c>
      <c r="J21" s="77" t="str">
        <f>IF(K20="","",K20)</f>
        <v/>
      </c>
      <c r="K21" s="27" t="s">
        <v>16</v>
      </c>
      <c r="L21" s="58" t="s">
        <v>16</v>
      </c>
      <c r="M21" s="24"/>
      <c r="N21" s="30"/>
      <c r="O21" s="24"/>
      <c r="P21" s="30"/>
      <c r="Q21" s="24"/>
      <c r="R21" s="30"/>
      <c r="S21" s="23"/>
      <c r="T21" s="31"/>
    </row>
    <row r="22" spans="1:20" s="2" customFormat="1" ht="73.5" customHeight="1" thickBot="1" x14ac:dyDescent="0.35">
      <c r="A22" s="73">
        <v>6</v>
      </c>
      <c r="B22" s="80">
        <f>VLOOKUP($B$1&amp;A22,'Lista Zespołów'!$A$4:$E$99,3,FALSE)</f>
        <v>0</v>
      </c>
      <c r="C22" s="76" t="str">
        <f>IF(N17="","",N17)</f>
        <v/>
      </c>
      <c r="D22" s="77" t="str">
        <f>IF(M17="","",M17)</f>
        <v/>
      </c>
      <c r="E22" s="76" t="str">
        <f>IF(N18="","",N18)</f>
        <v/>
      </c>
      <c r="F22" s="77" t="str">
        <f>IF(M18="","",M18)</f>
        <v/>
      </c>
      <c r="G22" s="76" t="str">
        <f>IF(N19="","",N19)</f>
        <v/>
      </c>
      <c r="H22" s="77" t="str">
        <f>IF(M19="","",M19)</f>
        <v/>
      </c>
      <c r="I22" s="76" t="str">
        <f>IF(N20="","",N20)</f>
        <v/>
      </c>
      <c r="J22" s="77" t="str">
        <f>IF(M20="","",M20)</f>
        <v/>
      </c>
      <c r="K22" s="76" t="str">
        <f>IF(N21="","",N21)</f>
        <v/>
      </c>
      <c r="L22" s="77" t="str">
        <f>IF(M21="","",M21)</f>
        <v/>
      </c>
      <c r="M22" s="27" t="s">
        <v>16</v>
      </c>
      <c r="N22" s="58" t="s">
        <v>16</v>
      </c>
      <c r="O22" s="23"/>
      <c r="P22" s="31"/>
      <c r="Q22" s="23"/>
      <c r="R22" s="31"/>
      <c r="S22" s="23"/>
      <c r="T22" s="31"/>
    </row>
    <row r="23" spans="1:20" s="2" customFormat="1" ht="73.5" customHeight="1" thickBot="1" x14ac:dyDescent="0.35">
      <c r="A23" s="73">
        <v>7</v>
      </c>
      <c r="B23" s="80">
        <f>VLOOKUP($B$1&amp;A23,'Lista Zespołów'!$A$4:$E$99,3,FALSE)</f>
        <v>0</v>
      </c>
      <c r="C23" s="76" t="str">
        <f>IF(P17="","",P17)</f>
        <v/>
      </c>
      <c r="D23" s="77" t="str">
        <f>IF(O17="","",O17)</f>
        <v/>
      </c>
      <c r="E23" s="76" t="str">
        <f>IF(P18="","",P18)</f>
        <v/>
      </c>
      <c r="F23" s="77" t="str">
        <f>IF(O18="","",O18)</f>
        <v/>
      </c>
      <c r="G23" s="76" t="str">
        <f>IF(P19="","",P19)</f>
        <v/>
      </c>
      <c r="H23" s="77" t="str">
        <f>IF(O19="","",O19)</f>
        <v/>
      </c>
      <c r="I23" s="76" t="str">
        <f>IF(P20="","",P20)</f>
        <v/>
      </c>
      <c r="J23" s="77" t="str">
        <f>IF(O20="","",O20)</f>
        <v/>
      </c>
      <c r="K23" s="76" t="str">
        <f>IF(P21="","",P21)</f>
        <v/>
      </c>
      <c r="L23" s="77" t="str">
        <f>IF(O21="","",O21)</f>
        <v/>
      </c>
      <c r="M23" s="76" t="str">
        <f>IF(P22="","",P22)</f>
        <v/>
      </c>
      <c r="N23" s="77" t="str">
        <f>IF(O22="","",O22)</f>
        <v/>
      </c>
      <c r="O23" s="27" t="s">
        <v>16</v>
      </c>
      <c r="P23" s="58" t="s">
        <v>16</v>
      </c>
      <c r="Q23" s="24"/>
      <c r="R23" s="116"/>
      <c r="S23" s="23"/>
      <c r="T23" s="31"/>
    </row>
    <row r="24" spans="1:20" s="2" customFormat="1" ht="73.5" customHeight="1" thickBot="1" x14ac:dyDescent="0.35">
      <c r="A24" s="73">
        <v>8</v>
      </c>
      <c r="B24" s="80">
        <f>VLOOKUP($B$1&amp;A24,'Lista Zespołów'!$A$4:$E$99,3,FALSE)</f>
        <v>0</v>
      </c>
      <c r="C24" s="76" t="str">
        <f>IF(R17="","",R17)</f>
        <v/>
      </c>
      <c r="D24" s="77" t="str">
        <f>IF(Q17="","",Q17)</f>
        <v/>
      </c>
      <c r="E24" s="76" t="str">
        <f>IF(R18="","",R18)</f>
        <v/>
      </c>
      <c r="F24" s="77" t="str">
        <f>IF(Q18="","",Q18)</f>
        <v/>
      </c>
      <c r="G24" s="76" t="str">
        <f>IF(R19="","",R19)</f>
        <v/>
      </c>
      <c r="H24" s="77" t="str">
        <f>IF(Q19="","",Q19)</f>
        <v/>
      </c>
      <c r="I24" s="76" t="str">
        <f>IF(R20="","",R20)</f>
        <v/>
      </c>
      <c r="J24" s="77" t="str">
        <f>IF(Q20="","",Q20)</f>
        <v/>
      </c>
      <c r="K24" s="76" t="str">
        <f>IF(R21="","",R21)</f>
        <v/>
      </c>
      <c r="L24" s="77" t="str">
        <f>IF(Q21="","",Q21)</f>
        <v/>
      </c>
      <c r="M24" s="76" t="str">
        <f>IF(R22="","",R22)</f>
        <v/>
      </c>
      <c r="N24" s="77" t="str">
        <f>IF(Q22="","",Q22)</f>
        <v/>
      </c>
      <c r="O24" s="76" t="str">
        <f>IF(R23="","",R23)</f>
        <v/>
      </c>
      <c r="P24" s="77" t="str">
        <f>IF(Q23="","",Q23)</f>
        <v/>
      </c>
      <c r="Q24" s="27" t="s">
        <v>16</v>
      </c>
      <c r="R24" s="58" t="s">
        <v>16</v>
      </c>
      <c r="S24" s="23"/>
      <c r="T24" s="31"/>
    </row>
    <row r="25" spans="1:20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>
        <f>VLOOKUP(H28,'Lista Zespołów'!$A$4:$E$99,3,FALSE)</f>
        <v>0</v>
      </c>
      <c r="C28" s="55" t="s">
        <v>21</v>
      </c>
      <c r="D28" s="54">
        <f>VLOOKUP(J28,'Lista Zespołów'!$A$4:$E$99,3,FALSE)</f>
        <v>0</v>
      </c>
      <c r="F28" s="2" t="s">
        <v>22</v>
      </c>
      <c r="G28" s="62">
        <v>1</v>
      </c>
      <c r="H28" s="63" t="str">
        <f>$B$1&amp; 1</f>
        <v>L1</v>
      </c>
      <c r="I28" s="64" t="s">
        <v>21</v>
      </c>
      <c r="J28" s="63" t="str">
        <f>$B$1&amp; 8</f>
        <v>L8</v>
      </c>
    </row>
    <row r="29" spans="1:20" s="2" customFormat="1" ht="17.399999999999999" x14ac:dyDescent="0.3">
      <c r="A29" s="50">
        <v>2</v>
      </c>
      <c r="B29" s="54">
        <f>VLOOKUP(H29,'Lista Zespołów'!$A$4:$E$99,3,FALSE)</f>
        <v>0</v>
      </c>
      <c r="C29" s="55" t="s">
        <v>21</v>
      </c>
      <c r="D29" s="54">
        <f>VLOOKUP(J29,'Lista Zespołów'!$A$4:$E$99,3,FALSE)</f>
        <v>0</v>
      </c>
      <c r="F29" s="2" t="s">
        <v>22</v>
      </c>
      <c r="G29" s="62">
        <v>2</v>
      </c>
      <c r="H29" s="63" t="str">
        <f>$B$1&amp; 2</f>
        <v>L2</v>
      </c>
      <c r="I29" s="64" t="s">
        <v>21</v>
      </c>
      <c r="J29" s="63" t="str">
        <f>$B$1&amp; 7</f>
        <v>L7</v>
      </c>
    </row>
    <row r="30" spans="1:20" s="2" customFormat="1" ht="17.399999999999999" x14ac:dyDescent="0.3">
      <c r="A30" s="50">
        <v>3</v>
      </c>
      <c r="B30" s="54">
        <f>VLOOKUP(H30,'Lista Zespołów'!$A$4:$E$99,3,FALSE)</f>
        <v>0</v>
      </c>
      <c r="C30" s="55" t="s">
        <v>21</v>
      </c>
      <c r="D30" s="54">
        <f>VLOOKUP(J30,'Lista Zespołów'!$A$4:$E$99,3,FALSE)</f>
        <v>0</v>
      </c>
      <c r="F30" s="2" t="s">
        <v>22</v>
      </c>
      <c r="G30" s="62">
        <v>3</v>
      </c>
      <c r="H30" s="63" t="str">
        <f>$B$1&amp; 3</f>
        <v>L3</v>
      </c>
      <c r="I30" s="64" t="s">
        <v>21</v>
      </c>
      <c r="J30" s="65" t="str">
        <f>$B$1&amp; 6</f>
        <v>L6</v>
      </c>
    </row>
    <row r="31" spans="1:20" s="2" customFormat="1" ht="17.399999999999999" x14ac:dyDescent="0.3">
      <c r="A31" s="50">
        <v>4</v>
      </c>
      <c r="B31" s="54">
        <f>VLOOKUP(H31,'Lista Zespołów'!$A$4:$E$99,3,FALSE)</f>
        <v>0</v>
      </c>
      <c r="C31" s="55" t="s">
        <v>21</v>
      </c>
      <c r="D31" s="54">
        <f>VLOOKUP(J31,'Lista Zespołów'!$A$4:$E$99,3,FALSE)</f>
        <v>0</v>
      </c>
      <c r="F31" s="2" t="s">
        <v>22</v>
      </c>
      <c r="G31" s="62">
        <v>4</v>
      </c>
      <c r="H31" s="63" t="str">
        <f>$B$1&amp; 4</f>
        <v>L4</v>
      </c>
      <c r="I31" s="64" t="s">
        <v>21</v>
      </c>
      <c r="J31" s="65" t="str">
        <f>$B$1&amp; 5</f>
        <v>L5</v>
      </c>
    </row>
    <row r="32" spans="1:20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>
        <f>VLOOKUP(H33,'Lista Zespołów'!$A$4:$E$99,3,FALSE)</f>
        <v>0</v>
      </c>
      <c r="C33" s="55" t="s">
        <v>21</v>
      </c>
      <c r="D33" s="54">
        <f>VLOOKUP(J33,'Lista Zespołów'!$A$4:$E$99,3,FALSE)</f>
        <v>0</v>
      </c>
      <c r="F33" s="2" t="s">
        <v>22</v>
      </c>
      <c r="G33" s="50">
        <v>5</v>
      </c>
      <c r="H33" s="63" t="str">
        <f>$B$1&amp; 8</f>
        <v>L8</v>
      </c>
      <c r="I33" s="64" t="s">
        <v>21</v>
      </c>
      <c r="J33" s="63" t="str">
        <f>$B$1&amp; 5</f>
        <v>L5</v>
      </c>
    </row>
    <row r="34" spans="1:10" ht="17.399999999999999" x14ac:dyDescent="0.3">
      <c r="A34" s="50">
        <v>6</v>
      </c>
      <c r="B34" s="54">
        <f>VLOOKUP(H34,'Lista Zespołów'!$A$4:$E$99,3,FALSE)</f>
        <v>0</v>
      </c>
      <c r="C34" s="55" t="s">
        <v>21</v>
      </c>
      <c r="D34" s="54">
        <f>VLOOKUP(J34,'Lista Zespołów'!$A$4:$E$99,3,FALSE)</f>
        <v>0</v>
      </c>
      <c r="F34" s="2" t="s">
        <v>22</v>
      </c>
      <c r="G34" s="50">
        <v>6</v>
      </c>
      <c r="H34" s="63" t="str">
        <f>$B$1&amp; 6</f>
        <v>L6</v>
      </c>
      <c r="I34" s="64" t="s">
        <v>21</v>
      </c>
      <c r="J34" s="63" t="str">
        <f>$B$1&amp; 4</f>
        <v>L4</v>
      </c>
    </row>
    <row r="35" spans="1:10" ht="17.399999999999999" x14ac:dyDescent="0.3">
      <c r="A35" s="50">
        <v>7</v>
      </c>
      <c r="B35" s="54">
        <f>VLOOKUP(H35,'Lista Zespołów'!$A$4:$E$99,3,FALSE)</f>
        <v>0</v>
      </c>
      <c r="C35" s="55" t="s">
        <v>21</v>
      </c>
      <c r="D35" s="54">
        <f>VLOOKUP(J35,'Lista Zespołów'!$A$4:$E$99,3,FALSE)</f>
        <v>0</v>
      </c>
      <c r="F35" s="2" t="s">
        <v>22</v>
      </c>
      <c r="G35" s="50">
        <v>7</v>
      </c>
      <c r="H35" s="67" t="str">
        <f>$B$1&amp; 7</f>
        <v>L7</v>
      </c>
      <c r="I35" s="68" t="s">
        <v>21</v>
      </c>
      <c r="J35" s="67" t="str">
        <f>$B$1&amp; 3</f>
        <v>L3</v>
      </c>
    </row>
    <row r="36" spans="1:10" ht="17.399999999999999" x14ac:dyDescent="0.3">
      <c r="A36" s="50">
        <v>8</v>
      </c>
      <c r="B36" s="54">
        <f>VLOOKUP(H36,'Lista Zespołów'!$A$4:$E$99,3,FALSE)</f>
        <v>0</v>
      </c>
      <c r="C36" s="55" t="s">
        <v>21</v>
      </c>
      <c r="D36" s="54">
        <f>VLOOKUP(J36,'Lista Zespołów'!$A$4:$E$99,3,FALSE)</f>
        <v>0</v>
      </c>
      <c r="F36" s="2" t="s">
        <v>22</v>
      </c>
      <c r="G36" s="50">
        <v>8</v>
      </c>
      <c r="H36" s="67" t="str">
        <f>$B$1&amp; 1</f>
        <v>L1</v>
      </c>
      <c r="I36" s="68" t="s">
        <v>21</v>
      </c>
      <c r="J36" s="67" t="str">
        <f>$B$1&amp; 2</f>
        <v>L2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>
        <f>VLOOKUP(H38,'Lista Zespołów'!$A$4:$E$99,3,FALSE)</f>
        <v>0</v>
      </c>
      <c r="C38" s="55" t="s">
        <v>21</v>
      </c>
      <c r="D38" s="54">
        <f>VLOOKUP(J38,'Lista Zespołów'!$A$4:$E$99,3,FALSE)</f>
        <v>0</v>
      </c>
      <c r="F38" t="s">
        <v>22</v>
      </c>
      <c r="G38" s="50">
        <v>9</v>
      </c>
      <c r="H38" s="63" t="str">
        <f>$B$1&amp; 2</f>
        <v>L2</v>
      </c>
      <c r="I38" s="64" t="s">
        <v>21</v>
      </c>
      <c r="J38" s="63" t="str">
        <f>$B$1&amp; 8</f>
        <v>L8</v>
      </c>
    </row>
    <row r="39" spans="1:10" ht="17.399999999999999" x14ac:dyDescent="0.3">
      <c r="A39" s="50">
        <v>10</v>
      </c>
      <c r="B39" s="54">
        <f>VLOOKUP(H39,'Lista Zespołów'!$A$4:$E$99,3,FALSE)</f>
        <v>0</v>
      </c>
      <c r="C39" s="55" t="s">
        <v>21</v>
      </c>
      <c r="D39" s="54">
        <f>VLOOKUP(J39,'Lista Zespołów'!$A$4:$E$99,3,FALSE)</f>
        <v>0</v>
      </c>
      <c r="F39" t="s">
        <v>22</v>
      </c>
      <c r="G39" s="50">
        <v>10</v>
      </c>
      <c r="H39" s="63" t="str">
        <f>$B$1&amp; 3</f>
        <v>L3</v>
      </c>
      <c r="I39" s="64" t="s">
        <v>21</v>
      </c>
      <c r="J39" s="63" t="str">
        <f>$B$1&amp; 1</f>
        <v>L1</v>
      </c>
    </row>
    <row r="40" spans="1:10" ht="17.399999999999999" x14ac:dyDescent="0.3">
      <c r="A40" s="50">
        <v>11</v>
      </c>
      <c r="B40" s="54">
        <f>VLOOKUP(H40,'Lista Zespołów'!$A$4:$E$99,3,FALSE)</f>
        <v>0</v>
      </c>
      <c r="C40" s="55" t="s">
        <v>21</v>
      </c>
      <c r="D40" s="54">
        <f>VLOOKUP(J40,'Lista Zespołów'!$A$4:$E$99,3,FALSE)</f>
        <v>0</v>
      </c>
      <c r="F40" t="s">
        <v>22</v>
      </c>
      <c r="G40" s="50">
        <v>11</v>
      </c>
      <c r="H40" s="67" t="str">
        <f>$B$1&amp; 4</f>
        <v>L4</v>
      </c>
      <c r="I40" s="68" t="s">
        <v>21</v>
      </c>
      <c r="J40" s="67" t="str">
        <f>$B$1&amp; 7</f>
        <v>L7</v>
      </c>
    </row>
    <row r="41" spans="1:10" ht="17.399999999999999" x14ac:dyDescent="0.3">
      <c r="A41" s="50">
        <v>12</v>
      </c>
      <c r="B41" s="54">
        <f>VLOOKUP(H41,'Lista Zespołów'!$A$4:$E$99,3,FALSE)</f>
        <v>0</v>
      </c>
      <c r="C41" s="55" t="s">
        <v>21</v>
      </c>
      <c r="D41" s="54">
        <f>VLOOKUP(J41,'Lista Zespołów'!$A$4:$E$99,3,FALSE)</f>
        <v>0</v>
      </c>
      <c r="F41" t="s">
        <v>22</v>
      </c>
      <c r="G41" s="50">
        <v>12</v>
      </c>
      <c r="H41" s="67" t="str">
        <f>$B$1&amp; 5</f>
        <v>L5</v>
      </c>
      <c r="I41" s="68" t="s">
        <v>21</v>
      </c>
      <c r="J41" s="67" t="str">
        <f>$B$1&amp; 6</f>
        <v>L6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>
        <f>VLOOKUP(H43,'Lista Zespołów'!$A$4:$E$99,3,FALSE)</f>
        <v>0</v>
      </c>
      <c r="C43" s="55" t="s">
        <v>21</v>
      </c>
      <c r="D43" s="54">
        <f>VLOOKUP(J43,'Lista Zespołów'!$A$4:$E$99,3,FALSE)</f>
        <v>0</v>
      </c>
      <c r="F43" t="s">
        <v>22</v>
      </c>
      <c r="G43" s="50">
        <v>13</v>
      </c>
      <c r="H43" s="67" t="str">
        <f>$B$1&amp; 8</f>
        <v>L8</v>
      </c>
      <c r="I43" s="68" t="s">
        <v>21</v>
      </c>
      <c r="J43" s="67" t="str">
        <f>$B$1&amp; 6</f>
        <v>L6</v>
      </c>
    </row>
    <row r="44" spans="1:10" ht="17.399999999999999" x14ac:dyDescent="0.3">
      <c r="A44" s="50">
        <v>14</v>
      </c>
      <c r="B44" s="54">
        <f>VLOOKUP(H44,'Lista Zespołów'!$A$4:$E$99,3,FALSE)</f>
        <v>0</v>
      </c>
      <c r="C44" s="55" t="s">
        <v>21</v>
      </c>
      <c r="D44" s="54">
        <f>VLOOKUP(J44,'Lista Zespołów'!$A$4:$E$99,3,FALSE)</f>
        <v>0</v>
      </c>
      <c r="F44" t="s">
        <v>22</v>
      </c>
      <c r="G44" s="50">
        <v>14</v>
      </c>
      <c r="H44" s="67" t="str">
        <f>$B$1&amp; 7</f>
        <v>L7</v>
      </c>
      <c r="I44" s="68" t="s">
        <v>21</v>
      </c>
      <c r="J44" s="67" t="str">
        <f>$B$1&amp; 5</f>
        <v>L5</v>
      </c>
    </row>
    <row r="45" spans="1:10" ht="18" x14ac:dyDescent="0.35">
      <c r="A45" s="50">
        <v>15</v>
      </c>
      <c r="B45" s="54">
        <f>VLOOKUP(H45,'Lista Zespołów'!$A$4:$E$99,3,FALSE)</f>
        <v>0</v>
      </c>
      <c r="C45" s="57" t="s">
        <v>21</v>
      </c>
      <c r="D45" s="54">
        <f>VLOOKUP(J45,'Lista Zespołów'!$A$4:$E$99,3,FALSE)</f>
        <v>0</v>
      </c>
      <c r="F45" t="s">
        <v>22</v>
      </c>
      <c r="G45" s="50">
        <v>15</v>
      </c>
      <c r="H45" s="67" t="str">
        <f>$B$1&amp; 1</f>
        <v>L1</v>
      </c>
      <c r="I45" s="68" t="s">
        <v>21</v>
      </c>
      <c r="J45" s="67" t="str">
        <f>$B$1&amp; 4</f>
        <v>L4</v>
      </c>
    </row>
    <row r="46" spans="1:10" ht="18" x14ac:dyDescent="0.35">
      <c r="A46" s="50">
        <v>16</v>
      </c>
      <c r="B46" s="54">
        <f>VLOOKUP(H46,'Lista Zespołów'!$A$4:$E$99,3,FALSE)</f>
        <v>0</v>
      </c>
      <c r="C46" s="57" t="s">
        <v>21</v>
      </c>
      <c r="D46" s="54">
        <f>VLOOKUP(J46,'Lista Zespołów'!$A$4:$E$99,3,FALSE)</f>
        <v>0</v>
      </c>
      <c r="F46" t="s">
        <v>22</v>
      </c>
      <c r="G46" s="50">
        <v>16</v>
      </c>
      <c r="H46" s="67" t="str">
        <f>$B$1&amp; 2</f>
        <v>L2</v>
      </c>
      <c r="I46" s="68" t="s">
        <v>21</v>
      </c>
      <c r="J46" s="67" t="str">
        <f>$B$1&amp; 3</f>
        <v>L3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>
        <f>VLOOKUP(H48,'Lista Zespołów'!$A$4:$E$99,3,FALSE)</f>
        <v>0</v>
      </c>
      <c r="C48" s="55" t="s">
        <v>21</v>
      </c>
      <c r="D48" s="54">
        <f>VLOOKUP(J48,'Lista Zespołów'!$A$4:$E$99,3,FALSE)</f>
        <v>0</v>
      </c>
      <c r="F48" t="s">
        <v>22</v>
      </c>
      <c r="G48" s="50">
        <v>17</v>
      </c>
      <c r="H48" s="67" t="str">
        <f>$B$1&amp; 3</f>
        <v>L3</v>
      </c>
      <c r="I48" s="68" t="s">
        <v>21</v>
      </c>
      <c r="J48" s="67" t="str">
        <f>$B$1&amp; 8</f>
        <v>L8</v>
      </c>
    </row>
    <row r="49" spans="1:10" ht="18" x14ac:dyDescent="0.35">
      <c r="A49" s="50">
        <v>18</v>
      </c>
      <c r="B49" s="54">
        <f>VLOOKUP(H49,'Lista Zespołów'!$A$4:$E$99,3,FALSE)</f>
        <v>0</v>
      </c>
      <c r="C49" s="57" t="s">
        <v>21</v>
      </c>
      <c r="D49" s="54">
        <f>VLOOKUP(J49,'Lista Zespołów'!$A$4:$E$99,3,FALSE)</f>
        <v>0</v>
      </c>
      <c r="F49" t="s">
        <v>22</v>
      </c>
      <c r="G49" s="50">
        <v>18</v>
      </c>
      <c r="H49" s="67" t="str">
        <f>$B$1&amp; 4</f>
        <v>L4</v>
      </c>
      <c r="I49" s="68" t="s">
        <v>21</v>
      </c>
      <c r="J49" s="67" t="str">
        <f>$B$1&amp; 2</f>
        <v>L2</v>
      </c>
    </row>
    <row r="50" spans="1:10" ht="18" x14ac:dyDescent="0.35">
      <c r="A50" s="50">
        <v>19</v>
      </c>
      <c r="B50" s="54">
        <f>VLOOKUP(H50,'Lista Zespołów'!$A$4:$E$99,3,FALSE)</f>
        <v>0</v>
      </c>
      <c r="C50" s="57" t="s">
        <v>21</v>
      </c>
      <c r="D50" s="54">
        <f>VLOOKUP(J50,'Lista Zespołów'!$A$4:$E$99,3,FALSE)</f>
        <v>0</v>
      </c>
      <c r="F50" t="s">
        <v>22</v>
      </c>
      <c r="G50" s="50">
        <v>19</v>
      </c>
      <c r="H50" s="67" t="str">
        <f>$B$1&amp; 5</f>
        <v>L5</v>
      </c>
      <c r="I50" s="68" t="s">
        <v>21</v>
      </c>
      <c r="J50" s="67" t="str">
        <f>$B$1&amp; 1</f>
        <v>L1</v>
      </c>
    </row>
    <row r="51" spans="1:10" ht="18" x14ac:dyDescent="0.3">
      <c r="A51" s="118">
        <v>20</v>
      </c>
      <c r="B51" s="54">
        <f>VLOOKUP(H51,'Lista Zespołów'!$A$4:$E$99,3,FALSE)</f>
        <v>0</v>
      </c>
      <c r="C51" s="119" t="s">
        <v>21</v>
      </c>
      <c r="D51" s="54">
        <f>VLOOKUP(J51,'Lista Zespołów'!$A$4:$E$99,3,FALSE)</f>
        <v>0</v>
      </c>
      <c r="F51" t="s">
        <v>22</v>
      </c>
      <c r="G51" s="118">
        <v>20</v>
      </c>
      <c r="H51" s="67" t="str">
        <f>$B$1&amp; 6</f>
        <v>L6</v>
      </c>
      <c r="I51" s="68" t="s">
        <v>21</v>
      </c>
      <c r="J51" s="67" t="str">
        <f>$B$1&amp; 7</f>
        <v>L7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>
        <f>VLOOKUP(H53,'Lista Zespołów'!$A$4:$E$99,3,FALSE)</f>
        <v>0</v>
      </c>
      <c r="C53" s="55" t="s">
        <v>21</v>
      </c>
      <c r="D53" s="54">
        <f>VLOOKUP(J53,'Lista Zespołów'!$A$4:$E$99,3,FALSE)</f>
        <v>0</v>
      </c>
      <c r="F53" t="s">
        <v>22</v>
      </c>
      <c r="G53" s="50">
        <v>21</v>
      </c>
      <c r="H53" s="67" t="str">
        <f>$B$1&amp; 8</f>
        <v>L8</v>
      </c>
      <c r="I53" s="68" t="s">
        <v>21</v>
      </c>
      <c r="J53" s="67" t="str">
        <f>$B$1&amp; 7</f>
        <v>L7</v>
      </c>
    </row>
    <row r="54" spans="1:10" ht="18" x14ac:dyDescent="0.35">
      <c r="A54" s="50">
        <v>22</v>
      </c>
      <c r="B54" s="54">
        <f>VLOOKUP(H54,'Lista Zespołów'!$A$4:$E$99,3,FALSE)</f>
        <v>0</v>
      </c>
      <c r="C54" s="57" t="s">
        <v>21</v>
      </c>
      <c r="D54" s="54">
        <f>VLOOKUP(J54,'Lista Zespołów'!$A$4:$E$99,3,FALSE)</f>
        <v>0</v>
      </c>
      <c r="F54" t="s">
        <v>22</v>
      </c>
      <c r="G54" s="50">
        <v>22</v>
      </c>
      <c r="H54" s="67" t="str">
        <f>$B$1&amp; 1</f>
        <v>L1</v>
      </c>
      <c r="I54" s="68" t="s">
        <v>21</v>
      </c>
      <c r="J54" s="67" t="str">
        <f>$B$1&amp; 6</f>
        <v>L6</v>
      </c>
    </row>
    <row r="55" spans="1:10" ht="18" x14ac:dyDescent="0.35">
      <c r="A55" s="50">
        <v>23</v>
      </c>
      <c r="B55" s="54">
        <f>VLOOKUP(H55,'Lista Zespołów'!$A$4:$E$99,3,FALSE)</f>
        <v>0</v>
      </c>
      <c r="C55" s="57" t="s">
        <v>21</v>
      </c>
      <c r="D55" s="54">
        <f>VLOOKUP(J55,'Lista Zespołów'!$A$4:$E$99,3,FALSE)</f>
        <v>0</v>
      </c>
      <c r="F55" t="s">
        <v>22</v>
      </c>
      <c r="G55" s="50">
        <v>23</v>
      </c>
      <c r="H55" s="67" t="str">
        <f>$B$1&amp; 2</f>
        <v>L2</v>
      </c>
      <c r="I55" s="68" t="s">
        <v>21</v>
      </c>
      <c r="J55" s="67" t="str">
        <f>$B$1&amp; 5</f>
        <v>L5</v>
      </c>
    </row>
    <row r="56" spans="1:10" ht="18" x14ac:dyDescent="0.3">
      <c r="A56" s="118">
        <v>24</v>
      </c>
      <c r="B56" s="54">
        <f>VLOOKUP(H56,'Lista Zespołów'!$A$4:$E$99,3,FALSE)</f>
        <v>0</v>
      </c>
      <c r="C56" s="119" t="s">
        <v>21</v>
      </c>
      <c r="D56" s="54">
        <f>VLOOKUP(J56,'Lista Zespołów'!$A$4:$E$99,3,FALSE)</f>
        <v>0</v>
      </c>
      <c r="F56" t="s">
        <v>22</v>
      </c>
      <c r="G56" s="118">
        <v>24</v>
      </c>
      <c r="H56" s="67" t="str">
        <f>$B$1&amp; 3</f>
        <v>L3</v>
      </c>
      <c r="I56" s="68" t="s">
        <v>21</v>
      </c>
      <c r="J56" s="67" t="str">
        <f>$B$1&amp; 4</f>
        <v>L4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>
        <f>VLOOKUP(H58,'Lista Zespołów'!$A$4:$E$99,3,FALSE)</f>
        <v>0</v>
      </c>
      <c r="C58" s="55" t="s">
        <v>21</v>
      </c>
      <c r="D58" s="54">
        <f>VLOOKUP(J58,'Lista Zespołów'!$A$4:$E$99,3,FALSE)</f>
        <v>0</v>
      </c>
      <c r="F58" t="s">
        <v>22</v>
      </c>
      <c r="G58" s="50">
        <v>25</v>
      </c>
      <c r="H58" s="67" t="str">
        <f>$B$1&amp; 4</f>
        <v>L4</v>
      </c>
      <c r="I58" s="68" t="s">
        <v>21</v>
      </c>
      <c r="J58" s="67" t="str">
        <f>$B$1&amp; 8</f>
        <v>L8</v>
      </c>
    </row>
    <row r="59" spans="1:10" ht="18" x14ac:dyDescent="0.35">
      <c r="A59" s="50">
        <v>26</v>
      </c>
      <c r="B59" s="54">
        <f>VLOOKUP(H59,'Lista Zespołów'!$A$4:$E$99,3,FALSE)</f>
        <v>0</v>
      </c>
      <c r="C59" s="57" t="s">
        <v>21</v>
      </c>
      <c r="D59" s="54">
        <f>VLOOKUP(J59,'Lista Zespołów'!$A$4:$E$99,3,FALSE)</f>
        <v>0</v>
      </c>
      <c r="F59" t="s">
        <v>22</v>
      </c>
      <c r="G59" s="50">
        <v>26</v>
      </c>
      <c r="H59" s="67" t="str">
        <f>$B$1&amp; 5</f>
        <v>L5</v>
      </c>
      <c r="I59" s="68" t="s">
        <v>21</v>
      </c>
      <c r="J59" s="67" t="str">
        <f>$B$1&amp; 3</f>
        <v>L3</v>
      </c>
    </row>
    <row r="60" spans="1:10" ht="18" x14ac:dyDescent="0.35">
      <c r="A60" s="50">
        <v>27</v>
      </c>
      <c r="B60" s="54">
        <f>VLOOKUP(H60,'Lista Zespołów'!$A$4:$E$99,3,FALSE)</f>
        <v>0</v>
      </c>
      <c r="C60" s="57" t="s">
        <v>21</v>
      </c>
      <c r="D60" s="54">
        <f>VLOOKUP(J60,'Lista Zespołów'!$A$4:$E$99,3,FALSE)</f>
        <v>0</v>
      </c>
      <c r="F60" t="s">
        <v>22</v>
      </c>
      <c r="G60" s="50">
        <v>27</v>
      </c>
      <c r="H60" s="67" t="str">
        <f>$B$1&amp; 6</f>
        <v>L6</v>
      </c>
      <c r="I60" s="68" t="s">
        <v>21</v>
      </c>
      <c r="J60" s="67" t="str">
        <f>$B$1&amp; 2</f>
        <v>L2</v>
      </c>
    </row>
    <row r="61" spans="1:10" ht="18" x14ac:dyDescent="0.3">
      <c r="A61" s="118">
        <v>28</v>
      </c>
      <c r="B61" s="54">
        <f>VLOOKUP(H61,'Lista Zespołów'!$A$4:$E$99,3,FALSE)</f>
        <v>0</v>
      </c>
      <c r="C61" s="119" t="s">
        <v>21</v>
      </c>
      <c r="D61" s="54">
        <f>VLOOKUP(J61,'Lista Zespołów'!$A$4:$E$99,3,FALSE)</f>
        <v>0</v>
      </c>
      <c r="F61" t="s">
        <v>22</v>
      </c>
      <c r="G61" s="118">
        <v>28</v>
      </c>
      <c r="H61" s="67" t="str">
        <f>$B$1&amp; 7</f>
        <v>L7</v>
      </c>
      <c r="I61" s="68" t="s">
        <v>21</v>
      </c>
      <c r="J61" s="67" t="str">
        <f>$B$1&amp; 1</f>
        <v>L1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>
      <selection activeCell="B37" sqref="B37"/>
    </sheetView>
  </sheetViews>
  <sheetFormatPr defaultRowHeight="14.4" x14ac:dyDescent="0.3"/>
  <cols>
    <col min="1" max="1" width="46.88671875" customWidth="1"/>
  </cols>
  <sheetData>
    <row r="1" spans="1:2" ht="21.6" thickBot="1" x14ac:dyDescent="0.35">
      <c r="A1" s="82" t="s">
        <v>1</v>
      </c>
    </row>
    <row r="2" spans="1:2" ht="25.8" x14ac:dyDescent="0.5">
      <c r="A2" s="86"/>
      <c r="B2" t="s">
        <v>22</v>
      </c>
    </row>
    <row r="3" spans="1:2" ht="25.8" x14ac:dyDescent="0.5">
      <c r="A3" s="85"/>
      <c r="B3" t="s">
        <v>22</v>
      </c>
    </row>
    <row r="4" spans="1:2" ht="25.8" x14ac:dyDescent="0.5">
      <c r="A4" s="86"/>
      <c r="B4" t="s">
        <v>22</v>
      </c>
    </row>
    <row r="5" spans="1:2" ht="25.8" x14ac:dyDescent="0.5">
      <c r="A5" s="85"/>
      <c r="B5" t="s">
        <v>22</v>
      </c>
    </row>
    <row r="6" spans="1:2" ht="25.8" x14ac:dyDescent="0.5">
      <c r="A6" s="89"/>
      <c r="B6" t="s">
        <v>22</v>
      </c>
    </row>
    <row r="7" spans="1:2" ht="25.8" x14ac:dyDescent="0.5">
      <c r="A7" s="91"/>
    </row>
    <row r="8" spans="1:2" ht="25.8" x14ac:dyDescent="0.5">
      <c r="A8" s="86"/>
    </row>
    <row r="9" spans="1:2" ht="25.8" x14ac:dyDescent="0.5">
      <c r="A9" s="85"/>
    </row>
    <row r="10" spans="1:2" ht="25.8" x14ac:dyDescent="0.5">
      <c r="A10" s="86"/>
    </row>
    <row r="11" spans="1:2" ht="25.8" x14ac:dyDescent="0.5">
      <c r="A11" s="85"/>
    </row>
    <row r="12" spans="1:2" ht="25.8" x14ac:dyDescent="0.5">
      <c r="A12" s="85"/>
    </row>
    <row r="13" spans="1:2" ht="25.8" x14ac:dyDescent="0.5">
      <c r="A13" s="84"/>
    </row>
    <row r="14" spans="1:2" ht="25.8" x14ac:dyDescent="0.5">
      <c r="A14" s="85"/>
    </row>
    <row r="15" spans="1:2" ht="25.8" x14ac:dyDescent="0.5">
      <c r="A15" s="86"/>
    </row>
    <row r="16" spans="1:2" ht="25.8" x14ac:dyDescent="0.5">
      <c r="A16" s="89"/>
      <c r="B16" t="s">
        <v>22</v>
      </c>
    </row>
    <row r="17" spans="1:2" ht="25.8" x14ac:dyDescent="0.5">
      <c r="A17" s="86"/>
      <c r="B17" t="s">
        <v>22</v>
      </c>
    </row>
    <row r="18" spans="1:2" ht="25.8" x14ac:dyDescent="0.5">
      <c r="A18" s="85"/>
      <c r="B18" t="s">
        <v>22</v>
      </c>
    </row>
    <row r="19" spans="1:2" ht="25.8" x14ac:dyDescent="0.5">
      <c r="A19" s="84"/>
      <c r="B19" t="s">
        <v>22</v>
      </c>
    </row>
    <row r="20" spans="1:2" ht="25.8" x14ac:dyDescent="0.5">
      <c r="A20" s="85"/>
      <c r="B20" t="s">
        <v>22</v>
      </c>
    </row>
    <row r="21" spans="1:2" ht="25.8" x14ac:dyDescent="0.5">
      <c r="A21" s="88"/>
      <c r="B21" t="s">
        <v>22</v>
      </c>
    </row>
    <row r="22" spans="1:2" ht="25.8" x14ac:dyDescent="0.5">
      <c r="A22" s="85"/>
      <c r="B22" t="s">
        <v>22</v>
      </c>
    </row>
    <row r="23" spans="1:2" ht="25.8" x14ac:dyDescent="0.5">
      <c r="A23" s="85"/>
      <c r="B23" t="s">
        <v>22</v>
      </c>
    </row>
    <row r="24" spans="1:2" ht="25.8" x14ac:dyDescent="0.5">
      <c r="A24" s="88"/>
      <c r="B24" t="s">
        <v>22</v>
      </c>
    </row>
    <row r="25" spans="1:2" ht="25.8" x14ac:dyDescent="0.5">
      <c r="A25" s="90"/>
      <c r="B25" t="s">
        <v>22</v>
      </c>
    </row>
    <row r="26" spans="1:2" ht="25.8" x14ac:dyDescent="0.5">
      <c r="A26" s="85"/>
      <c r="B26" t="s">
        <v>22</v>
      </c>
    </row>
    <row r="27" spans="1:2" ht="25.8" x14ac:dyDescent="0.5">
      <c r="A27" s="86"/>
      <c r="B27" t="s">
        <v>22</v>
      </c>
    </row>
    <row r="28" spans="1:2" ht="25.8" x14ac:dyDescent="0.5">
      <c r="A28" s="85"/>
      <c r="B28" t="s">
        <v>22</v>
      </c>
    </row>
    <row r="29" spans="1:2" ht="25.8" x14ac:dyDescent="0.5">
      <c r="A29" s="85"/>
      <c r="B29" t="s">
        <v>45</v>
      </c>
    </row>
    <row r="30" spans="1:2" ht="25.8" x14ac:dyDescent="0.5">
      <c r="A30" s="86"/>
      <c r="B30" t="s">
        <v>45</v>
      </c>
    </row>
    <row r="31" spans="1:2" ht="25.8" x14ac:dyDescent="0.5">
      <c r="A31" s="90"/>
      <c r="B31" t="s">
        <v>45</v>
      </c>
    </row>
    <row r="32" spans="1:2" ht="25.8" x14ac:dyDescent="0.5">
      <c r="A32" s="85"/>
      <c r="B32" t="s">
        <v>45</v>
      </c>
    </row>
    <row r="33" spans="1:2" ht="25.8" x14ac:dyDescent="0.5">
      <c r="A33" s="86"/>
      <c r="B33" t="s">
        <v>22</v>
      </c>
    </row>
    <row r="34" spans="1:2" ht="25.8" x14ac:dyDescent="0.5">
      <c r="A34" s="83"/>
      <c r="B34" t="s">
        <v>22</v>
      </c>
    </row>
    <row r="35" spans="1:2" ht="25.8" x14ac:dyDescent="0.5">
      <c r="A35" s="86"/>
      <c r="B35" t="s">
        <v>22</v>
      </c>
    </row>
    <row r="36" spans="1:2" ht="25.8" x14ac:dyDescent="0.5">
      <c r="A36" s="85"/>
      <c r="B36" t="s">
        <v>22</v>
      </c>
    </row>
    <row r="37" spans="1:2" ht="25.8" x14ac:dyDescent="0.5">
      <c r="A37" s="84"/>
      <c r="B37" t="s">
        <v>22</v>
      </c>
    </row>
    <row r="38" spans="1:2" ht="25.8" x14ac:dyDescent="0.5">
      <c r="A38" s="85"/>
      <c r="B38" t="s">
        <v>22</v>
      </c>
    </row>
    <row r="39" spans="1:2" ht="25.8" x14ac:dyDescent="0.5">
      <c r="A39" s="86"/>
      <c r="B39" t="s">
        <v>22</v>
      </c>
    </row>
    <row r="40" spans="1:2" ht="25.8" x14ac:dyDescent="0.5">
      <c r="A40" s="85"/>
      <c r="B40" t="s">
        <v>22</v>
      </c>
    </row>
    <row r="41" spans="1:2" ht="25.8" x14ac:dyDescent="0.5">
      <c r="A41" s="86"/>
      <c r="B41" t="s">
        <v>22</v>
      </c>
    </row>
    <row r="42" spans="1:2" ht="25.8" x14ac:dyDescent="0.5">
      <c r="A42" s="85"/>
      <c r="B42" t="s">
        <v>22</v>
      </c>
    </row>
    <row r="43" spans="1:2" ht="25.8" x14ac:dyDescent="0.5">
      <c r="A43" s="90"/>
      <c r="B43" t="s">
        <v>22</v>
      </c>
    </row>
    <row r="44" spans="1:2" ht="25.8" x14ac:dyDescent="0.5">
      <c r="A44" s="83"/>
      <c r="B44" t="s">
        <v>22</v>
      </c>
    </row>
    <row r="45" spans="1:2" ht="25.8" x14ac:dyDescent="0.5">
      <c r="A45" s="85"/>
    </row>
    <row r="46" spans="1:2" ht="25.8" x14ac:dyDescent="0.5">
      <c r="A46" s="86"/>
    </row>
    <row r="47" spans="1:2" ht="25.8" x14ac:dyDescent="0.5">
      <c r="A47" s="83"/>
    </row>
    <row r="48" spans="1:2" ht="25.8" x14ac:dyDescent="0.5">
      <c r="A48" s="86"/>
    </row>
    <row r="49" spans="1:2" ht="25.8" x14ac:dyDescent="0.5">
      <c r="A49" s="90"/>
    </row>
    <row r="50" spans="1:2" ht="25.8" x14ac:dyDescent="0.5">
      <c r="A50" s="85"/>
    </row>
    <row r="51" spans="1:2" ht="25.8" x14ac:dyDescent="0.5">
      <c r="A51" s="88"/>
    </row>
    <row r="52" spans="1:2" ht="25.8" x14ac:dyDescent="0.5">
      <c r="A52" s="88"/>
    </row>
    <row r="53" spans="1:2" ht="25.8" x14ac:dyDescent="0.5">
      <c r="A53" s="88"/>
      <c r="B53" t="s">
        <v>22</v>
      </c>
    </row>
    <row r="54" spans="1:2" ht="25.8" x14ac:dyDescent="0.5">
      <c r="A54" s="85"/>
    </row>
    <row r="55" spans="1:2" ht="25.8" x14ac:dyDescent="0.5">
      <c r="A55" s="71"/>
    </row>
    <row r="56" spans="1:2" ht="25.8" x14ac:dyDescent="0.5">
      <c r="A56" s="6"/>
    </row>
    <row r="57" spans="1:2" ht="25.8" x14ac:dyDescent="0.5">
      <c r="A57" s="86"/>
    </row>
    <row r="58" spans="1:2" ht="25.8" x14ac:dyDescent="0.5">
      <c r="A58" s="85"/>
    </row>
    <row r="59" spans="1:2" ht="25.8" x14ac:dyDescent="0.5">
      <c r="A59" s="85"/>
    </row>
    <row r="60" spans="1:2" ht="25.8" x14ac:dyDescent="0.5">
      <c r="A60" s="83"/>
    </row>
    <row r="61" spans="1:2" ht="25.8" x14ac:dyDescent="0.5">
      <c r="A61" s="84"/>
    </row>
    <row r="62" spans="1:2" ht="25.8" x14ac:dyDescent="0.5">
      <c r="A62" s="83"/>
      <c r="B62" t="s">
        <v>22</v>
      </c>
    </row>
    <row r="63" spans="1:2" ht="25.8" x14ac:dyDescent="0.5">
      <c r="A63" s="83"/>
      <c r="B63" t="s">
        <v>22</v>
      </c>
    </row>
    <row r="64" spans="1:2" ht="25.8" x14ac:dyDescent="0.5">
      <c r="A64" s="86"/>
      <c r="B64" t="s">
        <v>22</v>
      </c>
    </row>
    <row r="65" spans="1:2" ht="25.8" x14ac:dyDescent="0.5">
      <c r="A65" s="6"/>
      <c r="B65" t="s">
        <v>22</v>
      </c>
    </row>
    <row r="66" spans="1:2" ht="25.8" x14ac:dyDescent="0.5">
      <c r="A66" s="88"/>
      <c r="B66" t="s">
        <v>22</v>
      </c>
    </row>
    <row r="67" spans="1:2" ht="25.8" x14ac:dyDescent="0.5">
      <c r="A67" s="84"/>
      <c r="B67" t="s">
        <v>22</v>
      </c>
    </row>
    <row r="68" spans="1:2" ht="25.8" x14ac:dyDescent="0.5">
      <c r="A68" s="88"/>
      <c r="B68" t="s">
        <v>22</v>
      </c>
    </row>
    <row r="69" spans="1:2" ht="25.8" x14ac:dyDescent="0.5">
      <c r="A69" s="6"/>
    </row>
    <row r="70" spans="1:2" ht="25.8" x14ac:dyDescent="0.5">
      <c r="A70" s="86"/>
    </row>
    <row r="71" spans="1:2" ht="25.8" x14ac:dyDescent="0.5">
      <c r="A71" s="85"/>
    </row>
    <row r="72" spans="1:2" ht="25.8" x14ac:dyDescent="0.5">
      <c r="A72" s="83"/>
    </row>
    <row r="73" spans="1:2" ht="26.4" thickBot="1" x14ac:dyDescent="0.55000000000000004">
      <c r="A73" s="87"/>
    </row>
  </sheetData>
  <sortState ref="A2:A73">
    <sortCondition ref="A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8"/>
  <sheetViews>
    <sheetView zoomScale="50" zoomScaleNormal="50" workbookViewId="0">
      <selection activeCell="B5" sqref="B5"/>
    </sheetView>
  </sheetViews>
  <sheetFormatPr defaultRowHeight="14.4" x14ac:dyDescent="0.3"/>
  <cols>
    <col min="1" max="1" width="9.6640625" customWidth="1"/>
    <col min="2" max="2" width="46.5546875" customWidth="1"/>
    <col min="3" max="9" width="15.88671875" customWidth="1"/>
    <col min="10" max="10" width="36.5546875" style="9" customWidth="1"/>
    <col min="11" max="11" width="51.109375" style="9" bestFit="1" customWidth="1"/>
  </cols>
  <sheetData>
    <row r="2" spans="1:12" ht="21.6" thickBot="1" x14ac:dyDescent="0.45">
      <c r="A2" s="3" t="s">
        <v>84</v>
      </c>
    </row>
    <row r="3" spans="1:12" ht="25.8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J3" s="93" t="s">
        <v>96</v>
      </c>
      <c r="K3" s="93" t="s">
        <v>120</v>
      </c>
      <c r="L3" s="93" t="s">
        <v>98</v>
      </c>
    </row>
    <row r="4" spans="1:12" ht="25.8" x14ac:dyDescent="0.5">
      <c r="A4" s="12">
        <v>1</v>
      </c>
      <c r="B4" s="13" t="s">
        <v>46</v>
      </c>
      <c r="C4" s="36">
        <v>10</v>
      </c>
      <c r="D4" s="37">
        <v>5</v>
      </c>
      <c r="E4" s="37">
        <v>0</v>
      </c>
      <c r="F4" s="37">
        <v>5</v>
      </c>
      <c r="G4" s="37">
        <v>75</v>
      </c>
      <c r="H4" s="37">
        <v>28</v>
      </c>
      <c r="I4" s="38">
        <v>2.6785714285714284</v>
      </c>
      <c r="J4" s="94"/>
      <c r="K4" s="94"/>
      <c r="L4" s="94"/>
    </row>
    <row r="5" spans="1:12" ht="25.8" x14ac:dyDescent="0.5">
      <c r="A5" s="12">
        <v>2</v>
      </c>
      <c r="B5" s="13" t="s">
        <v>35</v>
      </c>
      <c r="C5" s="36">
        <v>8</v>
      </c>
      <c r="D5" s="37">
        <v>4</v>
      </c>
      <c r="E5" s="37">
        <v>1</v>
      </c>
      <c r="F5" s="37">
        <v>5</v>
      </c>
      <c r="G5" s="37">
        <v>69</v>
      </c>
      <c r="H5" s="37">
        <v>57</v>
      </c>
      <c r="I5" s="38">
        <v>1.2105263157894737</v>
      </c>
      <c r="J5" s="94"/>
      <c r="K5" s="94"/>
      <c r="L5" s="94"/>
    </row>
    <row r="6" spans="1:12" ht="25.8" x14ac:dyDescent="0.5">
      <c r="A6" s="14">
        <v>3</v>
      </c>
      <c r="B6" s="15" t="s">
        <v>39</v>
      </c>
      <c r="C6" s="33">
        <v>6</v>
      </c>
      <c r="D6" s="34">
        <v>3</v>
      </c>
      <c r="E6" s="34">
        <v>2</v>
      </c>
      <c r="F6" s="34">
        <v>5</v>
      </c>
      <c r="G6" s="34">
        <v>63</v>
      </c>
      <c r="H6" s="34">
        <v>62</v>
      </c>
      <c r="I6" s="35">
        <v>1.0161290322580645</v>
      </c>
      <c r="J6" s="94"/>
      <c r="K6" s="94"/>
      <c r="L6" s="94"/>
    </row>
    <row r="7" spans="1:12" ht="25.8" x14ac:dyDescent="0.5">
      <c r="A7" s="14">
        <v>4</v>
      </c>
      <c r="B7" s="15" t="s">
        <v>40</v>
      </c>
      <c r="C7" s="33">
        <v>4</v>
      </c>
      <c r="D7" s="34">
        <v>2</v>
      </c>
      <c r="E7" s="34">
        <v>3</v>
      </c>
      <c r="F7" s="34">
        <v>5</v>
      </c>
      <c r="G7" s="34">
        <v>59</v>
      </c>
      <c r="H7" s="34">
        <v>72</v>
      </c>
      <c r="I7" s="35">
        <v>0.81944444444444442</v>
      </c>
      <c r="J7" s="94"/>
      <c r="K7" s="94"/>
      <c r="L7" s="94"/>
    </row>
    <row r="8" spans="1:12" ht="25.8" x14ac:dyDescent="0.5">
      <c r="A8" s="12">
        <v>5</v>
      </c>
      <c r="B8" s="13" t="s">
        <v>78</v>
      </c>
      <c r="C8" s="36">
        <v>2</v>
      </c>
      <c r="D8" s="37">
        <v>1</v>
      </c>
      <c r="E8" s="37">
        <v>4</v>
      </c>
      <c r="F8" s="37">
        <v>5</v>
      </c>
      <c r="G8" s="37">
        <v>59</v>
      </c>
      <c r="H8" s="37">
        <v>70</v>
      </c>
      <c r="I8" s="38">
        <v>0.84285714285714286</v>
      </c>
      <c r="J8" s="94"/>
      <c r="K8" s="94"/>
      <c r="L8" s="94"/>
    </row>
    <row r="9" spans="1:12" ht="25.8" x14ac:dyDescent="0.5">
      <c r="A9" s="14">
        <v>6</v>
      </c>
      <c r="B9" s="15" t="s">
        <v>99</v>
      </c>
      <c r="C9" s="33">
        <v>0</v>
      </c>
      <c r="D9" s="34">
        <v>0</v>
      </c>
      <c r="E9" s="34">
        <v>5</v>
      </c>
      <c r="F9" s="34">
        <v>5</v>
      </c>
      <c r="G9" s="34">
        <v>39</v>
      </c>
      <c r="H9" s="34">
        <v>75</v>
      </c>
      <c r="I9" s="35">
        <v>0.52</v>
      </c>
      <c r="J9" s="94"/>
      <c r="K9" s="94"/>
      <c r="L9" s="94"/>
    </row>
    <row r="11" spans="1:12" ht="21.6" thickBot="1" x14ac:dyDescent="0.45">
      <c r="A11" s="3" t="s">
        <v>85</v>
      </c>
    </row>
    <row r="12" spans="1:12" ht="25.8" x14ac:dyDescent="0.5">
      <c r="A12" s="45" t="s">
        <v>9</v>
      </c>
      <c r="B12" s="46" t="s">
        <v>1</v>
      </c>
      <c r="C12" s="47" t="s">
        <v>10</v>
      </c>
      <c r="D12" s="48" t="s">
        <v>11</v>
      </c>
      <c r="E12" s="48" t="s">
        <v>12</v>
      </c>
      <c r="F12" s="48" t="s">
        <v>18</v>
      </c>
      <c r="G12" s="48" t="s">
        <v>13</v>
      </c>
      <c r="H12" s="48" t="s">
        <v>14</v>
      </c>
      <c r="I12" s="49" t="s">
        <v>15</v>
      </c>
      <c r="J12" s="93" t="s">
        <v>96</v>
      </c>
      <c r="K12" s="93" t="s">
        <v>97</v>
      </c>
      <c r="L12" s="93" t="s">
        <v>98</v>
      </c>
    </row>
    <row r="13" spans="1:12" ht="25.8" x14ac:dyDescent="0.5">
      <c r="A13" s="12">
        <v>1</v>
      </c>
      <c r="B13" s="13" t="s">
        <v>44</v>
      </c>
      <c r="C13" s="36">
        <v>8</v>
      </c>
      <c r="D13" s="37">
        <v>4</v>
      </c>
      <c r="E13" s="37">
        <v>1</v>
      </c>
      <c r="F13" s="37">
        <v>5</v>
      </c>
      <c r="G13" s="37">
        <v>74</v>
      </c>
      <c r="H13" s="37">
        <v>48</v>
      </c>
      <c r="I13" s="38">
        <v>1.5416666666666667</v>
      </c>
      <c r="J13" s="94"/>
      <c r="K13" s="94"/>
      <c r="L13" s="94"/>
    </row>
    <row r="14" spans="1:12" ht="25.8" x14ac:dyDescent="0.5">
      <c r="A14" s="12">
        <v>2</v>
      </c>
      <c r="B14" s="13" t="s">
        <v>62</v>
      </c>
      <c r="C14" s="36">
        <v>8</v>
      </c>
      <c r="D14" s="37">
        <v>4</v>
      </c>
      <c r="E14" s="37">
        <v>1</v>
      </c>
      <c r="F14" s="37">
        <v>5</v>
      </c>
      <c r="G14" s="37">
        <v>74</v>
      </c>
      <c r="H14" s="37">
        <v>50</v>
      </c>
      <c r="I14" s="38">
        <v>1.48</v>
      </c>
      <c r="J14" s="94"/>
      <c r="K14" s="94"/>
      <c r="L14" s="94"/>
    </row>
    <row r="15" spans="1:12" ht="25.8" x14ac:dyDescent="0.5">
      <c r="A15" s="14">
        <v>3</v>
      </c>
      <c r="B15" s="15" t="s">
        <v>53</v>
      </c>
      <c r="C15" s="33">
        <v>6</v>
      </c>
      <c r="D15" s="34">
        <v>3</v>
      </c>
      <c r="E15" s="34">
        <v>2</v>
      </c>
      <c r="F15" s="34">
        <v>5</v>
      </c>
      <c r="G15" s="34">
        <v>71</v>
      </c>
      <c r="H15" s="34">
        <v>51</v>
      </c>
      <c r="I15" s="35">
        <v>1.392156862745098</v>
      </c>
      <c r="J15" s="94"/>
      <c r="K15" s="94"/>
      <c r="L15" s="94"/>
    </row>
    <row r="16" spans="1:12" ht="25.8" x14ac:dyDescent="0.5">
      <c r="A16" s="12">
        <v>4</v>
      </c>
      <c r="B16" s="13" t="s">
        <v>59</v>
      </c>
      <c r="C16" s="36">
        <v>6</v>
      </c>
      <c r="D16" s="37">
        <v>3</v>
      </c>
      <c r="E16" s="37">
        <v>2</v>
      </c>
      <c r="F16" s="37">
        <v>5</v>
      </c>
      <c r="G16" s="37">
        <v>56</v>
      </c>
      <c r="H16" s="37">
        <v>70</v>
      </c>
      <c r="I16" s="38">
        <v>0.8</v>
      </c>
      <c r="J16" s="94"/>
      <c r="K16" s="94"/>
      <c r="L16" s="94"/>
    </row>
    <row r="17" spans="1:12" ht="25.8" x14ac:dyDescent="0.5">
      <c r="A17" s="14">
        <v>5</v>
      </c>
      <c r="B17" s="15" t="s">
        <v>115</v>
      </c>
      <c r="C17" s="33">
        <v>2</v>
      </c>
      <c r="D17" s="34">
        <v>1</v>
      </c>
      <c r="E17" s="34">
        <v>4</v>
      </c>
      <c r="F17" s="34">
        <v>5</v>
      </c>
      <c r="G17" s="34">
        <v>46</v>
      </c>
      <c r="H17" s="34">
        <v>67</v>
      </c>
      <c r="I17" s="35">
        <v>0.68656716417910446</v>
      </c>
      <c r="J17" s="94"/>
      <c r="K17" s="94"/>
      <c r="L17" s="94"/>
    </row>
    <row r="18" spans="1:12" ht="25.8" x14ac:dyDescent="0.5">
      <c r="A18" s="14">
        <v>6</v>
      </c>
      <c r="B18" s="15" t="s">
        <v>76</v>
      </c>
      <c r="C18" s="33">
        <v>0</v>
      </c>
      <c r="D18" s="34">
        <v>0</v>
      </c>
      <c r="E18" s="34">
        <v>5</v>
      </c>
      <c r="F18" s="34">
        <v>5</v>
      </c>
      <c r="G18" s="34">
        <v>41</v>
      </c>
      <c r="H18" s="34">
        <v>76</v>
      </c>
      <c r="I18" s="35">
        <v>0.53947368421052633</v>
      </c>
      <c r="J18" s="94"/>
      <c r="K18" s="94"/>
      <c r="L18" s="94"/>
    </row>
    <row r="20" spans="1:12" ht="21.6" thickBot="1" x14ac:dyDescent="0.45">
      <c r="A20" s="3" t="s">
        <v>86</v>
      </c>
    </row>
    <row r="21" spans="1:12" ht="25.8" x14ac:dyDescent="0.5">
      <c r="A21" s="45" t="s">
        <v>9</v>
      </c>
      <c r="B21" s="46" t="s">
        <v>1</v>
      </c>
      <c r="C21" s="47" t="s">
        <v>10</v>
      </c>
      <c r="D21" s="48" t="s">
        <v>11</v>
      </c>
      <c r="E21" s="48" t="s">
        <v>12</v>
      </c>
      <c r="F21" s="48" t="s">
        <v>18</v>
      </c>
      <c r="G21" s="48" t="s">
        <v>13</v>
      </c>
      <c r="H21" s="48" t="s">
        <v>14</v>
      </c>
      <c r="I21" s="49" t="s">
        <v>15</v>
      </c>
      <c r="J21" s="93" t="s">
        <v>96</v>
      </c>
      <c r="K21" s="93" t="s">
        <v>97</v>
      </c>
      <c r="L21" s="93" t="s">
        <v>98</v>
      </c>
    </row>
    <row r="22" spans="1:12" ht="25.8" x14ac:dyDescent="0.5">
      <c r="A22" s="12">
        <v>1</v>
      </c>
      <c r="B22" s="13" t="s">
        <v>43</v>
      </c>
      <c r="C22" s="36">
        <v>10</v>
      </c>
      <c r="D22" s="37">
        <v>5</v>
      </c>
      <c r="E22" s="37">
        <v>0</v>
      </c>
      <c r="F22" s="37">
        <v>5</v>
      </c>
      <c r="G22" s="37">
        <v>75</v>
      </c>
      <c r="H22" s="37">
        <v>33</v>
      </c>
      <c r="I22" s="38">
        <v>2.2727272727272729</v>
      </c>
      <c r="J22" s="94"/>
      <c r="K22" s="94"/>
      <c r="L22" s="94"/>
    </row>
    <row r="23" spans="1:12" ht="25.8" x14ac:dyDescent="0.5">
      <c r="A23" s="12">
        <v>2</v>
      </c>
      <c r="B23" s="13" t="s">
        <v>63</v>
      </c>
      <c r="C23" s="36">
        <v>6</v>
      </c>
      <c r="D23" s="37">
        <v>3</v>
      </c>
      <c r="E23" s="37">
        <v>2</v>
      </c>
      <c r="F23" s="37">
        <v>5</v>
      </c>
      <c r="G23" s="37">
        <v>66</v>
      </c>
      <c r="H23" s="37">
        <v>56</v>
      </c>
      <c r="I23" s="38">
        <v>1.1785714285714286</v>
      </c>
      <c r="J23" s="94"/>
      <c r="K23" s="94"/>
      <c r="L23" s="94"/>
    </row>
    <row r="24" spans="1:12" ht="25.8" x14ac:dyDescent="0.5">
      <c r="A24" s="14">
        <v>3</v>
      </c>
      <c r="B24" s="15" t="s">
        <v>74</v>
      </c>
      <c r="C24" s="33">
        <v>6</v>
      </c>
      <c r="D24" s="34">
        <v>3</v>
      </c>
      <c r="E24" s="34">
        <v>2</v>
      </c>
      <c r="F24" s="34">
        <v>5</v>
      </c>
      <c r="G24" s="34">
        <v>68</v>
      </c>
      <c r="H24" s="34">
        <v>58</v>
      </c>
      <c r="I24" s="35">
        <v>1.1724137931034482</v>
      </c>
      <c r="J24" s="94"/>
      <c r="K24" s="94"/>
      <c r="L24" s="94"/>
    </row>
    <row r="25" spans="1:12" ht="25.8" x14ac:dyDescent="0.5">
      <c r="A25" s="12">
        <v>4</v>
      </c>
      <c r="B25" s="13" t="s">
        <v>50</v>
      </c>
      <c r="C25" s="36">
        <v>6</v>
      </c>
      <c r="D25" s="37">
        <v>3</v>
      </c>
      <c r="E25" s="37">
        <v>2</v>
      </c>
      <c r="F25" s="37">
        <v>5</v>
      </c>
      <c r="G25" s="37">
        <v>63</v>
      </c>
      <c r="H25" s="37">
        <v>60</v>
      </c>
      <c r="I25" s="38">
        <v>1.05</v>
      </c>
      <c r="J25" s="94"/>
      <c r="K25" s="94"/>
      <c r="L25" s="94"/>
    </row>
    <row r="26" spans="1:12" ht="25.8" x14ac:dyDescent="0.5">
      <c r="A26" s="14">
        <v>5</v>
      </c>
      <c r="B26" s="15" t="s">
        <v>100</v>
      </c>
      <c r="C26" s="33">
        <v>2</v>
      </c>
      <c r="D26" s="34">
        <v>1</v>
      </c>
      <c r="E26" s="34">
        <v>4</v>
      </c>
      <c r="F26" s="34">
        <v>5</v>
      </c>
      <c r="G26" s="34">
        <v>44</v>
      </c>
      <c r="H26" s="34">
        <v>73</v>
      </c>
      <c r="I26" s="35">
        <v>0.60273972602739723</v>
      </c>
      <c r="J26" s="94"/>
      <c r="K26" s="94"/>
      <c r="L26" s="94"/>
    </row>
    <row r="27" spans="1:12" ht="25.8" x14ac:dyDescent="0.5">
      <c r="A27" s="14">
        <v>6</v>
      </c>
      <c r="B27" s="15" t="s">
        <v>101</v>
      </c>
      <c r="C27" s="33">
        <v>0</v>
      </c>
      <c r="D27" s="34">
        <v>0</v>
      </c>
      <c r="E27" s="34">
        <v>5</v>
      </c>
      <c r="F27" s="34">
        <v>5</v>
      </c>
      <c r="G27" s="34">
        <v>39</v>
      </c>
      <c r="H27" s="34">
        <v>75</v>
      </c>
      <c r="I27" s="35">
        <v>0.52</v>
      </c>
      <c r="J27" s="94"/>
      <c r="K27" s="94"/>
      <c r="L27" s="94"/>
    </row>
    <row r="29" spans="1:12" ht="21.6" thickBot="1" x14ac:dyDescent="0.45">
      <c r="A29" s="3" t="s">
        <v>87</v>
      </c>
    </row>
    <row r="30" spans="1:12" ht="25.8" x14ac:dyDescent="0.5">
      <c r="A30" s="45" t="s">
        <v>9</v>
      </c>
      <c r="B30" s="46" t="s">
        <v>1</v>
      </c>
      <c r="C30" s="47" t="s">
        <v>10</v>
      </c>
      <c r="D30" s="48" t="s">
        <v>11</v>
      </c>
      <c r="E30" s="48" t="s">
        <v>12</v>
      </c>
      <c r="F30" s="48" t="s">
        <v>18</v>
      </c>
      <c r="G30" s="48" t="s">
        <v>13</v>
      </c>
      <c r="H30" s="48" t="s">
        <v>14</v>
      </c>
      <c r="I30" s="49" t="s">
        <v>15</v>
      </c>
      <c r="J30" s="93" t="s">
        <v>96</v>
      </c>
      <c r="K30" s="93" t="s">
        <v>97</v>
      </c>
      <c r="L30" s="93" t="s">
        <v>98</v>
      </c>
    </row>
    <row r="31" spans="1:12" ht="25.8" x14ac:dyDescent="0.5">
      <c r="A31" s="12">
        <v>1</v>
      </c>
      <c r="B31" s="13" t="s">
        <v>56</v>
      </c>
      <c r="C31" s="36">
        <v>10</v>
      </c>
      <c r="D31" s="37">
        <v>5</v>
      </c>
      <c r="E31" s="37">
        <v>0</v>
      </c>
      <c r="F31" s="37">
        <v>5</v>
      </c>
      <c r="G31" s="37">
        <v>75</v>
      </c>
      <c r="H31" s="37">
        <v>22</v>
      </c>
      <c r="I31" s="38">
        <v>3.4090909090909092</v>
      </c>
      <c r="J31" s="94"/>
      <c r="K31" s="94"/>
      <c r="L31" s="94"/>
    </row>
    <row r="32" spans="1:12" ht="25.8" x14ac:dyDescent="0.5">
      <c r="A32" s="12">
        <v>2</v>
      </c>
      <c r="B32" s="13" t="s">
        <v>37</v>
      </c>
      <c r="C32" s="36">
        <v>8</v>
      </c>
      <c r="D32" s="37">
        <v>4</v>
      </c>
      <c r="E32" s="37">
        <v>1</v>
      </c>
      <c r="F32" s="37">
        <v>5</v>
      </c>
      <c r="G32" s="37">
        <v>70</v>
      </c>
      <c r="H32" s="37">
        <v>30</v>
      </c>
      <c r="I32" s="38">
        <v>2.3333333333333335</v>
      </c>
      <c r="J32" s="94"/>
      <c r="K32" s="94"/>
      <c r="L32" s="94"/>
    </row>
    <row r="33" spans="1:12" ht="25.8" x14ac:dyDescent="0.5">
      <c r="A33" s="14">
        <v>3</v>
      </c>
      <c r="B33" s="15" t="s">
        <v>103</v>
      </c>
      <c r="C33" s="33">
        <v>4</v>
      </c>
      <c r="D33" s="34">
        <v>2</v>
      </c>
      <c r="E33" s="34">
        <v>3</v>
      </c>
      <c r="F33" s="34">
        <v>5</v>
      </c>
      <c r="G33" s="34">
        <v>54</v>
      </c>
      <c r="H33" s="34">
        <v>65</v>
      </c>
      <c r="I33" s="35">
        <v>0.83076923076923082</v>
      </c>
      <c r="J33" s="94"/>
      <c r="K33" s="94"/>
      <c r="L33" s="94"/>
    </row>
    <row r="34" spans="1:12" ht="25.8" x14ac:dyDescent="0.5">
      <c r="A34" s="14">
        <v>4</v>
      </c>
      <c r="B34" s="15" t="s">
        <v>104</v>
      </c>
      <c r="C34" s="33">
        <v>4</v>
      </c>
      <c r="D34" s="34">
        <v>2</v>
      </c>
      <c r="E34" s="34">
        <v>3</v>
      </c>
      <c r="F34" s="34">
        <v>5</v>
      </c>
      <c r="G34" s="34">
        <v>44</v>
      </c>
      <c r="H34" s="34">
        <v>64</v>
      </c>
      <c r="I34" s="35">
        <v>0.6875</v>
      </c>
      <c r="J34" s="94"/>
      <c r="K34" s="94"/>
      <c r="L34" s="94"/>
    </row>
    <row r="35" spans="1:12" ht="25.8" x14ac:dyDescent="0.5">
      <c r="A35" s="12">
        <v>5</v>
      </c>
      <c r="B35" s="13" t="s">
        <v>41</v>
      </c>
      <c r="C35" s="36">
        <v>4</v>
      </c>
      <c r="D35" s="37">
        <v>2</v>
      </c>
      <c r="E35" s="37">
        <v>3</v>
      </c>
      <c r="F35" s="37">
        <v>5</v>
      </c>
      <c r="G35" s="37">
        <v>44</v>
      </c>
      <c r="H35" s="37">
        <v>70</v>
      </c>
      <c r="I35" s="38">
        <v>0.62857142857142856</v>
      </c>
      <c r="J35" s="94"/>
      <c r="K35" s="94"/>
      <c r="L35" s="94"/>
    </row>
    <row r="36" spans="1:12" ht="25.8" x14ac:dyDescent="0.5">
      <c r="A36" s="14">
        <v>6</v>
      </c>
      <c r="B36" s="15" t="s">
        <v>102</v>
      </c>
      <c r="C36" s="33">
        <v>0</v>
      </c>
      <c r="D36" s="34">
        <v>0</v>
      </c>
      <c r="E36" s="34">
        <v>5</v>
      </c>
      <c r="F36" s="34">
        <v>5</v>
      </c>
      <c r="G36" s="34">
        <v>39</v>
      </c>
      <c r="H36" s="34">
        <v>75</v>
      </c>
      <c r="I36" s="35">
        <v>0.52</v>
      </c>
      <c r="J36" s="94"/>
      <c r="K36" s="94"/>
      <c r="L36" s="94"/>
    </row>
    <row r="38" spans="1:12" ht="21.6" thickBot="1" x14ac:dyDescent="0.45">
      <c r="A38" s="3" t="s">
        <v>88</v>
      </c>
    </row>
    <row r="39" spans="1:12" ht="25.8" x14ac:dyDescent="0.5">
      <c r="A39" s="45" t="s">
        <v>9</v>
      </c>
      <c r="B39" s="46" t="s">
        <v>1</v>
      </c>
      <c r="C39" s="47" t="s">
        <v>10</v>
      </c>
      <c r="D39" s="48" t="s">
        <v>11</v>
      </c>
      <c r="E39" s="48" t="s">
        <v>12</v>
      </c>
      <c r="F39" s="48" t="s">
        <v>18</v>
      </c>
      <c r="G39" s="48" t="s">
        <v>13</v>
      </c>
      <c r="H39" s="48" t="s">
        <v>14</v>
      </c>
      <c r="I39" s="49" t="s">
        <v>15</v>
      </c>
      <c r="J39" s="93" t="s">
        <v>96</v>
      </c>
      <c r="K39" s="93" t="s">
        <v>97</v>
      </c>
      <c r="L39" s="93" t="s">
        <v>98</v>
      </c>
    </row>
    <row r="40" spans="1:12" ht="25.8" x14ac:dyDescent="0.5">
      <c r="A40" s="14">
        <v>1</v>
      </c>
      <c r="B40" s="15" t="s">
        <v>48</v>
      </c>
      <c r="C40" s="33">
        <v>10</v>
      </c>
      <c r="D40" s="34">
        <v>5</v>
      </c>
      <c r="E40" s="34">
        <v>0</v>
      </c>
      <c r="F40" s="34">
        <v>5</v>
      </c>
      <c r="G40" s="34">
        <v>75</v>
      </c>
      <c r="H40" s="34">
        <v>36</v>
      </c>
      <c r="I40" s="35">
        <v>2.0833333333333335</v>
      </c>
      <c r="J40" s="94"/>
      <c r="K40" s="94"/>
      <c r="L40" s="94"/>
    </row>
    <row r="41" spans="1:12" ht="25.8" x14ac:dyDescent="0.5">
      <c r="A41" s="14">
        <v>2</v>
      </c>
      <c r="B41" s="15" t="s">
        <v>106</v>
      </c>
      <c r="C41" s="33">
        <v>8</v>
      </c>
      <c r="D41" s="34">
        <v>4</v>
      </c>
      <c r="E41" s="34">
        <v>1</v>
      </c>
      <c r="F41" s="34">
        <v>5</v>
      </c>
      <c r="G41" s="34">
        <v>67</v>
      </c>
      <c r="H41" s="34">
        <v>45</v>
      </c>
      <c r="I41" s="35">
        <v>1.4888888888888889</v>
      </c>
      <c r="J41" s="94"/>
      <c r="K41" s="94"/>
      <c r="L41" s="94"/>
    </row>
    <row r="42" spans="1:12" ht="25.8" x14ac:dyDescent="0.5">
      <c r="A42" s="12">
        <v>3</v>
      </c>
      <c r="B42" s="13" t="s">
        <v>42</v>
      </c>
      <c r="C42" s="36">
        <v>6</v>
      </c>
      <c r="D42" s="37">
        <v>3</v>
      </c>
      <c r="E42" s="37">
        <v>2</v>
      </c>
      <c r="F42" s="37">
        <v>5</v>
      </c>
      <c r="G42" s="37">
        <v>59</v>
      </c>
      <c r="H42" s="37">
        <v>46</v>
      </c>
      <c r="I42" s="38">
        <v>1.2826086956521738</v>
      </c>
      <c r="J42" s="94"/>
      <c r="K42" s="94"/>
      <c r="L42" s="94"/>
    </row>
    <row r="43" spans="1:12" ht="25.8" x14ac:dyDescent="0.5">
      <c r="A43" s="12">
        <v>4</v>
      </c>
      <c r="B43" s="13" t="s">
        <v>71</v>
      </c>
      <c r="C43" s="36">
        <v>4</v>
      </c>
      <c r="D43" s="37">
        <v>2</v>
      </c>
      <c r="E43" s="37">
        <v>3</v>
      </c>
      <c r="F43" s="37">
        <v>5</v>
      </c>
      <c r="G43" s="37">
        <v>57</v>
      </c>
      <c r="H43" s="37">
        <v>70</v>
      </c>
      <c r="I43" s="38">
        <v>0.81428571428571428</v>
      </c>
      <c r="J43" s="94"/>
      <c r="K43" s="94"/>
      <c r="L43" s="94"/>
    </row>
    <row r="44" spans="1:12" ht="25.8" x14ac:dyDescent="0.5">
      <c r="A44" s="14">
        <v>5</v>
      </c>
      <c r="B44" s="15" t="s">
        <v>68</v>
      </c>
      <c r="C44" s="33">
        <v>2</v>
      </c>
      <c r="D44" s="34">
        <v>1</v>
      </c>
      <c r="E44" s="34">
        <v>4</v>
      </c>
      <c r="F44" s="34">
        <v>5</v>
      </c>
      <c r="G44" s="34">
        <v>47</v>
      </c>
      <c r="H44" s="34">
        <v>65</v>
      </c>
      <c r="I44" s="35">
        <v>0.72307692307692306</v>
      </c>
      <c r="J44" s="94"/>
      <c r="K44" s="94"/>
      <c r="L44" s="94"/>
    </row>
    <row r="45" spans="1:12" ht="25.8" x14ac:dyDescent="0.5">
      <c r="A45" s="12">
        <v>6</v>
      </c>
      <c r="B45" s="13" t="s">
        <v>105</v>
      </c>
      <c r="C45" s="36">
        <v>0</v>
      </c>
      <c r="D45" s="37">
        <v>0</v>
      </c>
      <c r="E45" s="37">
        <v>5</v>
      </c>
      <c r="F45" s="37">
        <v>5</v>
      </c>
      <c r="G45" s="37">
        <v>32</v>
      </c>
      <c r="H45" s="37">
        <v>75</v>
      </c>
      <c r="I45" s="38">
        <v>0.42666666666666669</v>
      </c>
      <c r="J45" s="94"/>
      <c r="K45" s="94"/>
      <c r="L45" s="94"/>
    </row>
    <row r="47" spans="1:12" ht="21.6" thickBot="1" x14ac:dyDescent="0.45">
      <c r="A47" s="3" t="s">
        <v>89</v>
      </c>
    </row>
    <row r="48" spans="1:12" ht="25.8" x14ac:dyDescent="0.5">
      <c r="A48" s="45" t="s">
        <v>9</v>
      </c>
      <c r="B48" s="46" t="s">
        <v>1</v>
      </c>
      <c r="C48" s="47" t="s">
        <v>10</v>
      </c>
      <c r="D48" s="48" t="s">
        <v>11</v>
      </c>
      <c r="E48" s="48" t="s">
        <v>12</v>
      </c>
      <c r="F48" s="48" t="s">
        <v>18</v>
      </c>
      <c r="G48" s="48" t="s">
        <v>13</v>
      </c>
      <c r="H48" s="48" t="s">
        <v>14</v>
      </c>
      <c r="I48" s="49" t="s">
        <v>15</v>
      </c>
      <c r="J48" s="93" t="s">
        <v>96</v>
      </c>
      <c r="K48" s="93" t="s">
        <v>97</v>
      </c>
      <c r="L48" s="93" t="s">
        <v>98</v>
      </c>
    </row>
    <row r="49" spans="1:12" ht="25.8" x14ac:dyDescent="0.5">
      <c r="A49" s="12">
        <v>1</v>
      </c>
      <c r="B49" s="13" t="s">
        <v>51</v>
      </c>
      <c r="C49" s="36">
        <v>8</v>
      </c>
      <c r="D49" s="37">
        <v>4</v>
      </c>
      <c r="E49" s="37">
        <v>1</v>
      </c>
      <c r="F49" s="37">
        <v>5</v>
      </c>
      <c r="G49" s="37">
        <v>74</v>
      </c>
      <c r="H49" s="37">
        <v>44</v>
      </c>
      <c r="I49" s="38">
        <v>1.6818181818181819</v>
      </c>
      <c r="J49" s="94"/>
      <c r="K49" s="94"/>
      <c r="L49" s="94"/>
    </row>
    <row r="50" spans="1:12" ht="25.8" x14ac:dyDescent="0.5">
      <c r="A50" s="14">
        <v>2</v>
      </c>
      <c r="B50" s="15" t="s">
        <v>32</v>
      </c>
      <c r="C50" s="33">
        <v>8</v>
      </c>
      <c r="D50" s="34">
        <v>4</v>
      </c>
      <c r="E50" s="34">
        <v>1</v>
      </c>
      <c r="F50" s="34">
        <v>5</v>
      </c>
      <c r="G50" s="34">
        <v>74</v>
      </c>
      <c r="H50" s="34">
        <v>57</v>
      </c>
      <c r="I50" s="35">
        <v>1.2982456140350878</v>
      </c>
      <c r="J50" s="94"/>
      <c r="K50" s="94"/>
      <c r="L50" s="94"/>
    </row>
    <row r="51" spans="1:12" ht="25.8" x14ac:dyDescent="0.5">
      <c r="A51" s="12">
        <v>3</v>
      </c>
      <c r="B51" s="13" t="s">
        <v>75</v>
      </c>
      <c r="C51" s="36">
        <v>4</v>
      </c>
      <c r="D51" s="37">
        <v>2</v>
      </c>
      <c r="E51" s="37">
        <v>3</v>
      </c>
      <c r="F51" s="37">
        <v>5</v>
      </c>
      <c r="G51" s="37">
        <v>66</v>
      </c>
      <c r="H51" s="37">
        <v>66</v>
      </c>
      <c r="I51" s="38">
        <v>1</v>
      </c>
      <c r="J51" s="94"/>
      <c r="K51" s="94"/>
      <c r="L51" s="94"/>
    </row>
    <row r="52" spans="1:12" ht="25.8" x14ac:dyDescent="0.5">
      <c r="A52" s="14">
        <v>4</v>
      </c>
      <c r="B52" s="15" t="s">
        <v>107</v>
      </c>
      <c r="C52" s="33">
        <v>4</v>
      </c>
      <c r="D52" s="34">
        <v>2</v>
      </c>
      <c r="E52" s="34">
        <v>3</v>
      </c>
      <c r="F52" s="34">
        <v>5</v>
      </c>
      <c r="G52" s="34">
        <v>63</v>
      </c>
      <c r="H52" s="34">
        <v>68</v>
      </c>
      <c r="I52" s="35">
        <v>0.92647058823529416</v>
      </c>
      <c r="J52" s="94"/>
      <c r="K52" s="94"/>
      <c r="L52" s="94"/>
    </row>
    <row r="53" spans="1:12" ht="25.8" x14ac:dyDescent="0.5">
      <c r="A53" s="14">
        <v>5</v>
      </c>
      <c r="B53" s="15" t="s">
        <v>108</v>
      </c>
      <c r="C53" s="33">
        <v>4</v>
      </c>
      <c r="D53" s="34">
        <v>2</v>
      </c>
      <c r="E53" s="34">
        <v>3</v>
      </c>
      <c r="F53" s="34">
        <v>5</v>
      </c>
      <c r="G53" s="34">
        <v>50</v>
      </c>
      <c r="H53" s="34">
        <v>70</v>
      </c>
      <c r="I53" s="35">
        <v>0.7142857142857143</v>
      </c>
      <c r="J53" s="94"/>
      <c r="K53" s="94"/>
      <c r="L53" s="94"/>
    </row>
    <row r="54" spans="1:12" ht="25.8" x14ac:dyDescent="0.5">
      <c r="A54" s="12">
        <v>6</v>
      </c>
      <c r="B54" s="13" t="s">
        <v>72</v>
      </c>
      <c r="C54" s="36">
        <v>2</v>
      </c>
      <c r="D54" s="37">
        <v>1</v>
      </c>
      <c r="E54" s="37">
        <v>4</v>
      </c>
      <c r="F54" s="37">
        <v>5</v>
      </c>
      <c r="G54" s="37">
        <v>51</v>
      </c>
      <c r="H54" s="37">
        <v>73</v>
      </c>
      <c r="I54" s="38">
        <v>0.69863013698630139</v>
      </c>
      <c r="J54" s="94"/>
      <c r="K54" s="94"/>
      <c r="L54" s="94"/>
    </row>
    <row r="56" spans="1:12" ht="21.6" thickBot="1" x14ac:dyDescent="0.45">
      <c r="A56" s="3" t="s">
        <v>90</v>
      </c>
    </row>
    <row r="57" spans="1:12" ht="25.8" x14ac:dyDescent="0.5">
      <c r="A57" s="45" t="s">
        <v>9</v>
      </c>
      <c r="B57" s="46" t="s">
        <v>1</v>
      </c>
      <c r="C57" s="47" t="s">
        <v>10</v>
      </c>
      <c r="D57" s="48" t="s">
        <v>11</v>
      </c>
      <c r="E57" s="48" t="s">
        <v>12</v>
      </c>
      <c r="F57" s="48" t="s">
        <v>18</v>
      </c>
      <c r="G57" s="48" t="s">
        <v>13</v>
      </c>
      <c r="H57" s="48" t="s">
        <v>14</v>
      </c>
      <c r="I57" s="49" t="s">
        <v>15</v>
      </c>
      <c r="J57" s="93" t="s">
        <v>96</v>
      </c>
      <c r="K57" s="93" t="s">
        <v>97</v>
      </c>
      <c r="L57" s="93" t="s">
        <v>98</v>
      </c>
    </row>
    <row r="58" spans="1:12" ht="25.8" x14ac:dyDescent="0.5">
      <c r="A58" s="12">
        <v>1</v>
      </c>
      <c r="B58" s="13" t="s">
        <v>38</v>
      </c>
      <c r="C58" s="36">
        <v>8</v>
      </c>
      <c r="D58" s="37">
        <v>4</v>
      </c>
      <c r="E58" s="37">
        <v>1</v>
      </c>
      <c r="F58" s="37">
        <v>5</v>
      </c>
      <c r="G58" s="37">
        <v>75</v>
      </c>
      <c r="H58" s="37">
        <v>53</v>
      </c>
      <c r="I58" s="38">
        <v>1.4150943396226414</v>
      </c>
      <c r="J58" s="94"/>
      <c r="K58" s="94"/>
      <c r="L58" s="94"/>
    </row>
    <row r="59" spans="1:12" ht="25.8" x14ac:dyDescent="0.5">
      <c r="A59" s="12">
        <v>2</v>
      </c>
      <c r="B59" s="13" t="s">
        <v>54</v>
      </c>
      <c r="C59" s="36">
        <v>8</v>
      </c>
      <c r="D59" s="37">
        <v>4</v>
      </c>
      <c r="E59" s="37">
        <v>1</v>
      </c>
      <c r="F59" s="37">
        <v>5</v>
      </c>
      <c r="G59" s="37">
        <v>77</v>
      </c>
      <c r="H59" s="37">
        <v>64</v>
      </c>
      <c r="I59" s="38">
        <v>1.203125</v>
      </c>
      <c r="J59" s="94"/>
      <c r="K59" s="94"/>
      <c r="L59" s="94"/>
    </row>
    <row r="60" spans="1:12" ht="25.8" x14ac:dyDescent="0.5">
      <c r="A60" s="14">
        <v>3</v>
      </c>
      <c r="B60" s="15" t="s">
        <v>77</v>
      </c>
      <c r="C60" s="33">
        <v>6</v>
      </c>
      <c r="D60" s="34">
        <v>3</v>
      </c>
      <c r="E60" s="34">
        <v>2</v>
      </c>
      <c r="F60" s="34">
        <v>5</v>
      </c>
      <c r="G60" s="34">
        <v>64</v>
      </c>
      <c r="H60" s="34">
        <v>60</v>
      </c>
      <c r="I60" s="35">
        <v>1.0666666666666667</v>
      </c>
      <c r="J60" s="94"/>
      <c r="K60" s="94"/>
      <c r="L60" s="94"/>
    </row>
    <row r="61" spans="1:12" ht="25.8" x14ac:dyDescent="0.5">
      <c r="A61" s="14">
        <v>4</v>
      </c>
      <c r="B61" s="15" t="s">
        <v>58</v>
      </c>
      <c r="C61" s="33">
        <v>6</v>
      </c>
      <c r="D61" s="34">
        <v>3</v>
      </c>
      <c r="E61" s="34">
        <v>2</v>
      </c>
      <c r="F61" s="34">
        <v>5</v>
      </c>
      <c r="G61" s="34">
        <v>66</v>
      </c>
      <c r="H61" s="34">
        <v>63</v>
      </c>
      <c r="I61" s="35">
        <v>1.0476190476190477</v>
      </c>
      <c r="J61" s="94"/>
      <c r="K61" s="94"/>
      <c r="L61" s="94"/>
    </row>
    <row r="62" spans="1:12" ht="25.8" x14ac:dyDescent="0.5">
      <c r="A62" s="14">
        <v>5</v>
      </c>
      <c r="B62" s="15" t="s">
        <v>73</v>
      </c>
      <c r="C62" s="33">
        <v>2</v>
      </c>
      <c r="D62" s="34">
        <v>1</v>
      </c>
      <c r="E62" s="34">
        <v>4</v>
      </c>
      <c r="F62" s="34">
        <v>5</v>
      </c>
      <c r="G62" s="34">
        <v>59</v>
      </c>
      <c r="H62" s="34">
        <v>70</v>
      </c>
      <c r="I62" s="35">
        <v>0.84285714285714286</v>
      </c>
      <c r="J62" s="94"/>
      <c r="K62" s="94"/>
      <c r="L62" s="94"/>
    </row>
    <row r="63" spans="1:12" ht="25.8" x14ac:dyDescent="0.5">
      <c r="A63" s="12">
        <v>6</v>
      </c>
      <c r="B63" s="13" t="s">
        <v>61</v>
      </c>
      <c r="C63" s="36">
        <v>0</v>
      </c>
      <c r="D63" s="37">
        <v>0</v>
      </c>
      <c r="E63" s="37">
        <v>5</v>
      </c>
      <c r="F63" s="37">
        <v>5</v>
      </c>
      <c r="G63" s="37">
        <v>44</v>
      </c>
      <c r="H63" s="37">
        <v>75</v>
      </c>
      <c r="I63" s="38">
        <v>0.58666666666666667</v>
      </c>
      <c r="J63" s="94"/>
      <c r="K63" s="94"/>
      <c r="L63" s="94"/>
    </row>
    <row r="65" spans="1:12" ht="21.6" thickBot="1" x14ac:dyDescent="0.45">
      <c r="A65" s="3" t="s">
        <v>91</v>
      </c>
    </row>
    <row r="66" spans="1:12" ht="25.8" x14ac:dyDescent="0.5">
      <c r="A66" s="45" t="s">
        <v>9</v>
      </c>
      <c r="B66" s="46" t="s">
        <v>1</v>
      </c>
      <c r="C66" s="47" t="s">
        <v>10</v>
      </c>
      <c r="D66" s="48" t="s">
        <v>11</v>
      </c>
      <c r="E66" s="48" t="s">
        <v>12</v>
      </c>
      <c r="F66" s="48" t="s">
        <v>18</v>
      </c>
      <c r="G66" s="48" t="s">
        <v>13</v>
      </c>
      <c r="H66" s="48" t="s">
        <v>14</v>
      </c>
      <c r="I66" s="49" t="s">
        <v>15</v>
      </c>
      <c r="J66" s="93" t="s">
        <v>96</v>
      </c>
      <c r="K66" s="93" t="s">
        <v>97</v>
      </c>
      <c r="L66" s="93" t="s">
        <v>98</v>
      </c>
    </row>
    <row r="67" spans="1:12" ht="25.8" x14ac:dyDescent="0.5">
      <c r="A67" s="14">
        <v>1</v>
      </c>
      <c r="B67" s="15" t="s">
        <v>80</v>
      </c>
      <c r="C67" s="33">
        <v>10</v>
      </c>
      <c r="D67" s="34">
        <v>5</v>
      </c>
      <c r="E67" s="34">
        <v>0</v>
      </c>
      <c r="F67" s="34">
        <v>5</v>
      </c>
      <c r="G67" s="34">
        <v>75</v>
      </c>
      <c r="H67" s="34">
        <v>44</v>
      </c>
      <c r="I67" s="35">
        <v>1.7045454545454546</v>
      </c>
      <c r="J67" s="94"/>
      <c r="K67" s="94"/>
      <c r="L67" s="94"/>
    </row>
    <row r="68" spans="1:12" ht="25.8" x14ac:dyDescent="0.5">
      <c r="A68" s="14">
        <v>2</v>
      </c>
      <c r="B68" s="15" t="s">
        <v>36</v>
      </c>
      <c r="C68" s="33">
        <v>8</v>
      </c>
      <c r="D68" s="34">
        <v>4</v>
      </c>
      <c r="E68" s="34">
        <v>1</v>
      </c>
      <c r="F68" s="34">
        <v>5</v>
      </c>
      <c r="G68" s="34">
        <v>71</v>
      </c>
      <c r="H68" s="34">
        <v>50</v>
      </c>
      <c r="I68" s="35">
        <v>1.42</v>
      </c>
      <c r="J68" s="94"/>
      <c r="K68" s="94"/>
      <c r="L68" s="94"/>
    </row>
    <row r="69" spans="1:12" ht="25.8" x14ac:dyDescent="0.5">
      <c r="A69" s="12">
        <v>3</v>
      </c>
      <c r="B69" s="13" t="s">
        <v>33</v>
      </c>
      <c r="C69" s="36">
        <v>6</v>
      </c>
      <c r="D69" s="37">
        <v>3</v>
      </c>
      <c r="E69" s="37">
        <v>2</v>
      </c>
      <c r="F69" s="37">
        <v>5</v>
      </c>
      <c r="G69" s="37">
        <v>67</v>
      </c>
      <c r="H69" s="37">
        <v>61</v>
      </c>
      <c r="I69" s="38">
        <v>1.098360655737705</v>
      </c>
      <c r="J69" s="94"/>
      <c r="K69" s="94"/>
      <c r="L69" s="94"/>
    </row>
    <row r="70" spans="1:12" ht="25.8" x14ac:dyDescent="0.5">
      <c r="A70" s="14">
        <v>4</v>
      </c>
      <c r="B70" s="15" t="s">
        <v>49</v>
      </c>
      <c r="C70" s="33">
        <v>4</v>
      </c>
      <c r="D70" s="34">
        <v>2</v>
      </c>
      <c r="E70" s="34">
        <v>3</v>
      </c>
      <c r="F70" s="34">
        <v>5</v>
      </c>
      <c r="G70" s="34">
        <v>62</v>
      </c>
      <c r="H70" s="34">
        <v>64</v>
      </c>
      <c r="I70" s="35">
        <v>0.96875</v>
      </c>
      <c r="J70" s="94"/>
      <c r="K70" s="94"/>
      <c r="L70" s="94"/>
    </row>
    <row r="71" spans="1:12" ht="25.8" x14ac:dyDescent="0.5">
      <c r="A71" s="12">
        <v>5</v>
      </c>
      <c r="B71" s="13" t="s">
        <v>67</v>
      </c>
      <c r="C71" s="36">
        <v>2</v>
      </c>
      <c r="D71" s="37">
        <v>1</v>
      </c>
      <c r="E71" s="37">
        <v>4</v>
      </c>
      <c r="F71" s="37">
        <v>5</v>
      </c>
      <c r="G71" s="37">
        <v>53</v>
      </c>
      <c r="H71" s="37">
        <v>69</v>
      </c>
      <c r="I71" s="38">
        <v>0.76811594202898548</v>
      </c>
      <c r="J71" s="94"/>
      <c r="K71" s="94"/>
      <c r="L71" s="94"/>
    </row>
    <row r="72" spans="1:12" ht="25.8" x14ac:dyDescent="0.5">
      <c r="A72" s="12">
        <v>6</v>
      </c>
      <c r="B72" s="13" t="s">
        <v>69</v>
      </c>
      <c r="C72" s="36">
        <v>0</v>
      </c>
      <c r="D72" s="37">
        <v>0</v>
      </c>
      <c r="E72" s="37">
        <v>5</v>
      </c>
      <c r="F72" s="37">
        <v>5</v>
      </c>
      <c r="G72" s="37">
        <v>35</v>
      </c>
      <c r="H72" s="37">
        <v>75</v>
      </c>
      <c r="I72" s="38">
        <v>0.46666666666666667</v>
      </c>
      <c r="J72" s="94"/>
      <c r="K72" s="94"/>
      <c r="L72" s="94"/>
    </row>
    <row r="74" spans="1:12" ht="21.6" thickBot="1" x14ac:dyDescent="0.45">
      <c r="A74" s="3" t="s">
        <v>92</v>
      </c>
    </row>
    <row r="75" spans="1:12" ht="25.8" x14ac:dyDescent="0.5">
      <c r="A75" s="45" t="s">
        <v>9</v>
      </c>
      <c r="B75" s="46" t="s">
        <v>1</v>
      </c>
      <c r="C75" s="47" t="s">
        <v>10</v>
      </c>
      <c r="D75" s="48" t="s">
        <v>11</v>
      </c>
      <c r="E75" s="48" t="s">
        <v>12</v>
      </c>
      <c r="F75" s="48" t="s">
        <v>18</v>
      </c>
      <c r="G75" s="48" t="s">
        <v>13</v>
      </c>
      <c r="H75" s="48" t="s">
        <v>14</v>
      </c>
      <c r="I75" s="49" t="s">
        <v>15</v>
      </c>
      <c r="J75" s="93" t="s">
        <v>96</v>
      </c>
      <c r="K75" s="93" t="s">
        <v>97</v>
      </c>
      <c r="L75" s="93" t="s">
        <v>98</v>
      </c>
    </row>
    <row r="76" spans="1:12" ht="25.8" x14ac:dyDescent="0.5">
      <c r="A76" s="12">
        <v>1</v>
      </c>
      <c r="B76" s="13" t="s">
        <v>109</v>
      </c>
      <c r="C76" s="36">
        <v>4</v>
      </c>
      <c r="D76" s="37">
        <v>2</v>
      </c>
      <c r="E76" s="37">
        <v>0</v>
      </c>
      <c r="F76" s="37">
        <v>2</v>
      </c>
      <c r="G76" s="37">
        <v>30</v>
      </c>
      <c r="H76" s="37">
        <v>17</v>
      </c>
      <c r="I76" s="38">
        <v>1.7647058823529411</v>
      </c>
      <c r="J76" s="94"/>
      <c r="K76" s="94"/>
      <c r="L76" s="94"/>
    </row>
    <row r="77" spans="1:12" ht="25.8" x14ac:dyDescent="0.5">
      <c r="A77" s="12">
        <v>2</v>
      </c>
      <c r="B77" s="13" t="s">
        <v>66</v>
      </c>
      <c r="C77" s="36">
        <v>2</v>
      </c>
      <c r="D77" s="37">
        <v>1</v>
      </c>
      <c r="E77" s="37">
        <v>1</v>
      </c>
      <c r="F77" s="37">
        <v>2</v>
      </c>
      <c r="G77" s="37">
        <v>24</v>
      </c>
      <c r="H77" s="37">
        <v>22</v>
      </c>
      <c r="I77" s="38">
        <v>1.0909090909090908</v>
      </c>
      <c r="J77" s="94"/>
      <c r="K77" s="94"/>
      <c r="L77" s="94"/>
    </row>
    <row r="78" spans="1:12" ht="25.8" x14ac:dyDescent="0.5">
      <c r="A78" s="14">
        <v>3</v>
      </c>
      <c r="B78" s="15" t="s">
        <v>70</v>
      </c>
      <c r="C78" s="33">
        <v>0</v>
      </c>
      <c r="D78" s="34">
        <v>0</v>
      </c>
      <c r="E78" s="34">
        <v>2</v>
      </c>
      <c r="F78" s="34">
        <v>2</v>
      </c>
      <c r="G78" s="34">
        <v>15</v>
      </c>
      <c r="H78" s="34">
        <v>30</v>
      </c>
      <c r="I78" s="35">
        <v>0.5</v>
      </c>
      <c r="J78" s="94"/>
      <c r="K78" s="94"/>
      <c r="L78" s="94"/>
    </row>
    <row r="79" spans="1:12" ht="25.8" x14ac:dyDescent="0.5">
      <c r="A79" s="14">
        <v>4</v>
      </c>
      <c r="B79" s="15" t="s">
        <v>116</v>
      </c>
      <c r="C79" s="33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5">
        <v>0</v>
      </c>
      <c r="J79" s="94"/>
      <c r="K79" s="94"/>
      <c r="L79" s="94"/>
    </row>
    <row r="80" spans="1:12" ht="25.8" x14ac:dyDescent="0.5">
      <c r="A80" s="12">
        <v>5</v>
      </c>
      <c r="B80" s="13" t="s">
        <v>81</v>
      </c>
      <c r="C80" s="36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8">
        <v>0</v>
      </c>
      <c r="J80" s="94"/>
      <c r="K80" s="94"/>
      <c r="L80" s="94"/>
    </row>
    <row r="81" spans="1:12" ht="25.8" x14ac:dyDescent="0.5">
      <c r="A81" s="14">
        <v>6</v>
      </c>
      <c r="B81" s="13" t="s">
        <v>81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8">
        <v>0</v>
      </c>
      <c r="J81" s="94"/>
      <c r="K81" s="94"/>
      <c r="L81" s="94"/>
    </row>
    <row r="83" spans="1:12" ht="21.6" thickBot="1" x14ac:dyDescent="0.45">
      <c r="A83" s="3" t="s">
        <v>93</v>
      </c>
    </row>
    <row r="84" spans="1:12" ht="25.8" x14ac:dyDescent="0.5">
      <c r="A84" s="45" t="s">
        <v>9</v>
      </c>
      <c r="B84" s="46" t="s">
        <v>1</v>
      </c>
      <c r="C84" s="47" t="s">
        <v>10</v>
      </c>
      <c r="D84" s="48" t="s">
        <v>11</v>
      </c>
      <c r="E84" s="48" t="s">
        <v>12</v>
      </c>
      <c r="F84" s="48" t="s">
        <v>18</v>
      </c>
      <c r="G84" s="48" t="s">
        <v>13</v>
      </c>
      <c r="H84" s="48" t="s">
        <v>14</v>
      </c>
      <c r="I84" s="49" t="s">
        <v>15</v>
      </c>
      <c r="J84" s="93" t="s">
        <v>96</v>
      </c>
      <c r="K84" s="93" t="s">
        <v>97</v>
      </c>
      <c r="L84" s="93" t="s">
        <v>98</v>
      </c>
    </row>
    <row r="85" spans="1:12" ht="25.8" x14ac:dyDescent="0.5">
      <c r="A85" s="14">
        <v>1</v>
      </c>
      <c r="B85" s="15" t="s">
        <v>52</v>
      </c>
      <c r="C85" s="33">
        <v>4</v>
      </c>
      <c r="D85" s="34">
        <v>2</v>
      </c>
      <c r="E85" s="34">
        <v>0</v>
      </c>
      <c r="F85" s="34">
        <v>2</v>
      </c>
      <c r="G85" s="34">
        <v>30</v>
      </c>
      <c r="H85" s="34">
        <v>22</v>
      </c>
      <c r="I85" s="35">
        <v>1.3636363636363635</v>
      </c>
      <c r="J85" s="94"/>
      <c r="K85" s="94"/>
      <c r="L85" s="94"/>
    </row>
    <row r="86" spans="1:12" ht="25.8" x14ac:dyDescent="0.5">
      <c r="A86" s="12">
        <v>2</v>
      </c>
      <c r="B86" s="13" t="s">
        <v>64</v>
      </c>
      <c r="C86" s="36">
        <v>2</v>
      </c>
      <c r="D86" s="37">
        <v>1</v>
      </c>
      <c r="E86" s="37">
        <v>1</v>
      </c>
      <c r="F86" s="37">
        <v>2</v>
      </c>
      <c r="G86" s="37">
        <v>26</v>
      </c>
      <c r="H86" s="37">
        <v>23</v>
      </c>
      <c r="I86" s="38">
        <v>1.1304347826086956</v>
      </c>
      <c r="J86" s="94"/>
      <c r="K86" s="94"/>
      <c r="L86" s="94"/>
    </row>
    <row r="87" spans="1:12" ht="25.8" x14ac:dyDescent="0.5">
      <c r="A87" s="12">
        <v>3</v>
      </c>
      <c r="B87" s="13" t="s">
        <v>110</v>
      </c>
      <c r="C87" s="36">
        <v>0</v>
      </c>
      <c r="D87" s="37">
        <v>0</v>
      </c>
      <c r="E87" s="37">
        <v>2</v>
      </c>
      <c r="F87" s="37">
        <v>2</v>
      </c>
      <c r="G87" s="37">
        <v>19</v>
      </c>
      <c r="H87" s="37">
        <v>30</v>
      </c>
      <c r="I87" s="38">
        <v>0.6333333333333333</v>
      </c>
      <c r="J87" s="94"/>
      <c r="K87" s="94"/>
      <c r="L87" s="94"/>
    </row>
    <row r="88" spans="1:12" ht="25.8" x14ac:dyDescent="0.5">
      <c r="A88" s="14">
        <v>4</v>
      </c>
      <c r="B88" s="15" t="s">
        <v>119</v>
      </c>
      <c r="C88" s="33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5">
        <v>0</v>
      </c>
      <c r="J88" s="94"/>
      <c r="K88" s="94"/>
      <c r="L88" s="94"/>
    </row>
    <row r="89" spans="1:12" ht="25.8" x14ac:dyDescent="0.5">
      <c r="A89" s="12">
        <v>5</v>
      </c>
      <c r="B89" s="15" t="s">
        <v>118</v>
      </c>
      <c r="C89" s="33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5">
        <v>0</v>
      </c>
      <c r="J89" s="94"/>
      <c r="K89" s="94"/>
      <c r="L89" s="94"/>
    </row>
    <row r="90" spans="1:12" ht="25.8" x14ac:dyDescent="0.5">
      <c r="A90" s="14">
        <v>6</v>
      </c>
      <c r="B90" s="95" t="s">
        <v>81</v>
      </c>
      <c r="C90" s="33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5">
        <v>0</v>
      </c>
      <c r="J90" s="94"/>
      <c r="K90" s="94"/>
      <c r="L90" s="94"/>
    </row>
    <row r="92" spans="1:12" ht="21.6" thickBot="1" x14ac:dyDescent="0.45">
      <c r="A92" s="3" t="s">
        <v>94</v>
      </c>
    </row>
    <row r="93" spans="1:12" ht="25.8" x14ac:dyDescent="0.5">
      <c r="A93" s="45" t="s">
        <v>9</v>
      </c>
      <c r="B93" s="46" t="s">
        <v>1</v>
      </c>
      <c r="C93" s="47" t="s">
        <v>10</v>
      </c>
      <c r="D93" s="48" t="s">
        <v>11</v>
      </c>
      <c r="E93" s="48" t="s">
        <v>12</v>
      </c>
      <c r="F93" s="48" t="s">
        <v>18</v>
      </c>
      <c r="G93" s="48" t="s">
        <v>13</v>
      </c>
      <c r="H93" s="48" t="s">
        <v>14</v>
      </c>
      <c r="I93" s="49" t="s">
        <v>15</v>
      </c>
      <c r="J93" s="93" t="s">
        <v>96</v>
      </c>
      <c r="K93" s="93" t="s">
        <v>97</v>
      </c>
      <c r="L93" s="93" t="s">
        <v>98</v>
      </c>
    </row>
    <row r="94" spans="1:12" ht="25.8" x14ac:dyDescent="0.5">
      <c r="A94" s="12">
        <v>1</v>
      </c>
      <c r="B94" s="13" t="s">
        <v>55</v>
      </c>
      <c r="C94" s="36">
        <v>8</v>
      </c>
      <c r="D94" s="37">
        <v>4</v>
      </c>
      <c r="E94" s="37">
        <v>0</v>
      </c>
      <c r="F94" s="37">
        <v>4</v>
      </c>
      <c r="G94" s="37">
        <v>60</v>
      </c>
      <c r="H94" s="37">
        <v>37</v>
      </c>
      <c r="I94" s="38">
        <v>1.6216216216216217</v>
      </c>
      <c r="J94" s="94"/>
      <c r="K94" s="94"/>
      <c r="L94" s="94"/>
    </row>
    <row r="95" spans="1:12" ht="25.8" x14ac:dyDescent="0.5">
      <c r="A95" s="12">
        <v>2</v>
      </c>
      <c r="B95" s="13" t="s">
        <v>60</v>
      </c>
      <c r="C95" s="36">
        <v>0</v>
      </c>
      <c r="D95" s="37">
        <v>0</v>
      </c>
      <c r="E95" s="37">
        <v>4</v>
      </c>
      <c r="F95" s="37">
        <v>4</v>
      </c>
      <c r="G95" s="37">
        <v>32</v>
      </c>
      <c r="H95" s="37">
        <v>60</v>
      </c>
      <c r="I95" s="38">
        <v>0.53333333333333333</v>
      </c>
      <c r="J95" s="94"/>
      <c r="K95" s="94"/>
      <c r="L95" s="94"/>
    </row>
    <row r="96" spans="1:12" ht="25.8" x14ac:dyDescent="0.5">
      <c r="A96" s="14">
        <v>3</v>
      </c>
      <c r="B96" s="15" t="s">
        <v>34</v>
      </c>
      <c r="C96" s="33">
        <v>6</v>
      </c>
      <c r="D96" s="34">
        <v>3</v>
      </c>
      <c r="E96" s="34">
        <v>1</v>
      </c>
      <c r="F96" s="34">
        <v>4</v>
      </c>
      <c r="G96" s="34">
        <v>55</v>
      </c>
      <c r="H96" s="34">
        <v>40</v>
      </c>
      <c r="I96" s="35">
        <v>1.375</v>
      </c>
      <c r="J96" s="94"/>
      <c r="K96" s="94"/>
      <c r="L96" s="94"/>
    </row>
    <row r="97" spans="1:12" ht="25.8" x14ac:dyDescent="0.5">
      <c r="A97" s="14">
        <v>4</v>
      </c>
      <c r="B97" s="15" t="s">
        <v>81</v>
      </c>
      <c r="C97" s="33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5">
        <v>0</v>
      </c>
      <c r="J97" s="94"/>
      <c r="K97" s="94"/>
      <c r="L97" s="94"/>
    </row>
    <row r="98" spans="1:12" ht="25.8" x14ac:dyDescent="0.5">
      <c r="A98" s="12">
        <v>5</v>
      </c>
      <c r="B98" s="13" t="s">
        <v>65</v>
      </c>
      <c r="C98" s="36">
        <v>2</v>
      </c>
      <c r="D98" s="37">
        <v>1</v>
      </c>
      <c r="E98" s="37">
        <v>3</v>
      </c>
      <c r="F98" s="37">
        <v>4</v>
      </c>
      <c r="G98" s="37">
        <v>39</v>
      </c>
      <c r="H98" s="37">
        <v>50</v>
      </c>
      <c r="I98" s="38">
        <v>0.78</v>
      </c>
      <c r="J98" s="94"/>
      <c r="K98" s="94"/>
      <c r="L98" s="94"/>
    </row>
    <row r="99" spans="1:12" ht="25.8" x14ac:dyDescent="0.5">
      <c r="A99" s="14">
        <v>6</v>
      </c>
      <c r="B99" s="15" t="s">
        <v>111</v>
      </c>
      <c r="C99" s="33">
        <v>4</v>
      </c>
      <c r="D99" s="34">
        <v>2</v>
      </c>
      <c r="E99" s="34">
        <v>2</v>
      </c>
      <c r="F99" s="34">
        <v>4</v>
      </c>
      <c r="G99" s="34">
        <v>45</v>
      </c>
      <c r="H99" s="34">
        <v>44</v>
      </c>
      <c r="I99" s="35">
        <v>1.0227272727272727</v>
      </c>
      <c r="J99" s="94"/>
      <c r="K99" s="94"/>
      <c r="L99" s="94"/>
    </row>
    <row r="101" spans="1:12" ht="21.6" thickBot="1" x14ac:dyDescent="0.45">
      <c r="A101" s="3" t="s">
        <v>95</v>
      </c>
    </row>
    <row r="102" spans="1:12" ht="25.8" x14ac:dyDescent="0.5">
      <c r="A102" s="45" t="s">
        <v>9</v>
      </c>
      <c r="B102" s="46" t="s">
        <v>1</v>
      </c>
      <c r="C102" s="47" t="s">
        <v>10</v>
      </c>
      <c r="D102" s="48" t="s">
        <v>11</v>
      </c>
      <c r="E102" s="48" t="s">
        <v>12</v>
      </c>
      <c r="F102" s="48" t="s">
        <v>18</v>
      </c>
      <c r="G102" s="48" t="s">
        <v>13</v>
      </c>
      <c r="H102" s="48" t="s">
        <v>14</v>
      </c>
      <c r="I102" s="49" t="s">
        <v>15</v>
      </c>
      <c r="J102" s="93" t="s">
        <v>96</v>
      </c>
      <c r="K102" s="93" t="s">
        <v>97</v>
      </c>
      <c r="L102" s="93" t="s">
        <v>98</v>
      </c>
    </row>
    <row r="103" spans="1:12" ht="25.8" x14ac:dyDescent="0.5">
      <c r="A103" s="14">
        <v>1</v>
      </c>
      <c r="B103" s="15" t="s">
        <v>79</v>
      </c>
      <c r="C103" s="33">
        <v>6</v>
      </c>
      <c r="D103" s="34">
        <v>3</v>
      </c>
      <c r="E103" s="34">
        <v>0</v>
      </c>
      <c r="F103" s="34">
        <v>3</v>
      </c>
      <c r="G103" s="34">
        <v>49</v>
      </c>
      <c r="H103" s="34">
        <v>25</v>
      </c>
      <c r="I103" s="35">
        <v>1.96</v>
      </c>
      <c r="J103" s="94"/>
      <c r="K103" s="94"/>
      <c r="L103" s="94"/>
    </row>
    <row r="104" spans="1:12" ht="25.8" x14ac:dyDescent="0.5">
      <c r="A104" s="12">
        <v>2</v>
      </c>
      <c r="B104" s="13" t="s">
        <v>112</v>
      </c>
      <c r="C104" s="36">
        <v>4</v>
      </c>
      <c r="D104" s="37">
        <v>2</v>
      </c>
      <c r="E104" s="37">
        <v>1</v>
      </c>
      <c r="F104" s="37">
        <v>3</v>
      </c>
      <c r="G104" s="37">
        <v>47</v>
      </c>
      <c r="H104" s="37">
        <v>37</v>
      </c>
      <c r="I104" s="38">
        <v>1.2702702702702702</v>
      </c>
      <c r="J104" s="94"/>
      <c r="K104" s="94"/>
      <c r="L104" s="94"/>
    </row>
    <row r="105" spans="1:12" ht="25.8" x14ac:dyDescent="0.5">
      <c r="A105" s="14">
        <v>3</v>
      </c>
      <c r="B105" s="15" t="s">
        <v>57</v>
      </c>
      <c r="C105" s="33">
        <v>2</v>
      </c>
      <c r="D105" s="34">
        <v>1</v>
      </c>
      <c r="E105" s="34">
        <v>2</v>
      </c>
      <c r="F105" s="34">
        <v>3</v>
      </c>
      <c r="G105" s="34">
        <v>29</v>
      </c>
      <c r="H105" s="34">
        <v>38</v>
      </c>
      <c r="I105" s="35">
        <v>0.76315789473684215</v>
      </c>
      <c r="J105" s="94"/>
      <c r="K105" s="94"/>
      <c r="L105" s="94"/>
    </row>
    <row r="106" spans="1:12" ht="25.8" x14ac:dyDescent="0.5">
      <c r="A106" s="14">
        <v>4</v>
      </c>
      <c r="B106" s="15" t="s">
        <v>47</v>
      </c>
      <c r="C106" s="33">
        <v>0</v>
      </c>
      <c r="D106" s="34">
        <v>0</v>
      </c>
      <c r="E106" s="34">
        <v>3</v>
      </c>
      <c r="F106" s="34">
        <v>3</v>
      </c>
      <c r="G106" s="34">
        <v>20</v>
      </c>
      <c r="H106" s="34">
        <v>45</v>
      </c>
      <c r="I106" s="35">
        <v>0.44444444444444442</v>
      </c>
      <c r="J106" s="94"/>
      <c r="K106" s="94"/>
      <c r="L106" s="94"/>
    </row>
    <row r="107" spans="1:12" ht="25.8" x14ac:dyDescent="0.5">
      <c r="A107" s="12">
        <v>5</v>
      </c>
      <c r="B107" s="13" t="s">
        <v>114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8">
        <v>0</v>
      </c>
      <c r="J107" s="94"/>
      <c r="K107" s="94"/>
      <c r="L107" s="94"/>
    </row>
    <row r="108" spans="1:12" ht="25.8" x14ac:dyDescent="0.5">
      <c r="A108" s="12">
        <v>6</v>
      </c>
      <c r="B108" s="13" t="s">
        <v>117</v>
      </c>
      <c r="C108" s="36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8">
        <v>0</v>
      </c>
      <c r="J108" s="94"/>
      <c r="K108" s="94"/>
      <c r="L108" s="94"/>
    </row>
  </sheetData>
  <sortState ref="A103:I108">
    <sortCondition descending="1" ref="C103:C108"/>
    <sortCondition descending="1" ref="I103:I108"/>
  </sortState>
  <pageMargins left="0.7" right="0.7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T61"/>
  <sheetViews>
    <sheetView showGridLines="0" topLeftCell="A10" zoomScale="55" zoomScaleNormal="55" workbookViewId="0">
      <selection activeCell="AA26" sqref="AA26"/>
    </sheetView>
  </sheetViews>
  <sheetFormatPr defaultRowHeight="14.4" x14ac:dyDescent="0.3"/>
  <cols>
    <col min="1" max="1" width="9.6640625" customWidth="1"/>
    <col min="2" max="2" width="46.5546875" customWidth="1"/>
    <col min="3" max="11" width="15.88671875" customWidth="1"/>
    <col min="12" max="16" width="15.5546875" customWidth="1"/>
    <col min="17" max="18" width="15.88671875" customWidth="1"/>
    <col min="19" max="19" width="15.88671875" hidden="1" customWidth="1"/>
    <col min="20" max="20" width="6.5546875" hidden="1" customWidth="1"/>
    <col min="21" max="24" width="9.109375" customWidth="1"/>
  </cols>
  <sheetData>
    <row r="1" spans="1:20" ht="29.4" thickBot="1" x14ac:dyDescent="0.35">
      <c r="A1" s="40" t="s">
        <v>2</v>
      </c>
      <c r="B1" s="39" t="s">
        <v>6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A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9" t="str">
        <f>_xlnm.Criteria</f>
        <v>A</v>
      </c>
      <c r="L3" s="130"/>
      <c r="M3" s="101"/>
      <c r="N3" s="101"/>
      <c r="O3" s="101"/>
      <c r="P3" s="101"/>
      <c r="Q3" s="53"/>
    </row>
    <row r="4" spans="1:20" s="2" customFormat="1" ht="26.25" customHeight="1" x14ac:dyDescent="0.5">
      <c r="A4" s="12">
        <v>1</v>
      </c>
      <c r="B4" s="13" t="str">
        <f>VLOOKUP($B$1&amp;A4,'Lista Zespołów'!$A$4:$E$99,3,FALSE)</f>
        <v>Dębina Nieporęt 1</v>
      </c>
      <c r="C4" s="36">
        <f t="shared" ref="C4:C7" si="0">D4*$E$1+E4*$G$1</f>
        <v>14</v>
      </c>
      <c r="D4" s="37">
        <f>IF($C17&gt;$D17,1,0)+IF($E17&gt;$F17,1,0)+IF($G17&gt;$H17,1,0)+IF($I17&gt;$J17,1,0)+IF($K17&gt;$L17,1,0)+IF($M17&gt;$N17,1,0)+IF($O17&gt;P17,1,0)+IF(Q17&gt;R17,1,0)+IF($S17&gt;$T17,1,0)</f>
        <v>7</v>
      </c>
      <c r="E4" s="37">
        <f>IF($C17&lt;$D17,1,0)+IF($E17&lt;$F17,1,0)+IF($G17&lt;$H17,1,0)+IF($I17&lt;$J17,1,0)+IF($K17&lt;$L17,1,0)+IF(M17&lt;N17,1,0)+IF(O17&lt;P17,1,0)+IF($Q17&lt;$R17,1,0)+IF($S17&lt;$T17,1,0)</f>
        <v>0</v>
      </c>
      <c r="F4" s="37">
        <f t="shared" ref="F4:F7" si="1">E4+D4</f>
        <v>7</v>
      </c>
      <c r="G4" s="37">
        <f>SUM(D$17:D$25)</f>
        <v>105</v>
      </c>
      <c r="H4" s="37">
        <f>SUM(C$17:C$25)</f>
        <v>25</v>
      </c>
      <c r="I4" s="38">
        <f t="shared" ref="I4:I7" si="2">IFERROR(G4/H4,0)</f>
        <v>4.2</v>
      </c>
      <c r="K4" s="130"/>
      <c r="L4" s="130"/>
      <c r="M4" s="101"/>
      <c r="N4" s="101"/>
      <c r="O4" s="101"/>
      <c r="P4" s="101"/>
      <c r="Q4" s="53"/>
    </row>
    <row r="5" spans="1:20" s="2" customFormat="1" ht="26.25" customHeight="1" x14ac:dyDescent="0.5">
      <c r="A5" s="14">
        <v>2</v>
      </c>
      <c r="B5" s="15" t="str">
        <f>VLOOKUP($B$1&amp;A5,'Lista Zespołów'!$A$4:$E$99,3,FALSE)</f>
        <v>Olimp Mińsk Maz. 1</v>
      </c>
      <c r="C5" s="33">
        <f t="shared" si="0"/>
        <v>8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4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3</v>
      </c>
      <c r="F5" s="34">
        <f t="shared" si="1"/>
        <v>7</v>
      </c>
      <c r="G5" s="34">
        <f>SUM(F$17:F$25)</f>
        <v>93</v>
      </c>
      <c r="H5" s="34">
        <f>SUM(E$17:E$25)</f>
        <v>72</v>
      </c>
      <c r="I5" s="35">
        <f t="shared" si="2"/>
        <v>1.2916666666666667</v>
      </c>
      <c r="K5" s="130"/>
      <c r="L5" s="130"/>
      <c r="M5" s="101"/>
      <c r="N5" s="101"/>
      <c r="O5" s="101"/>
      <c r="P5" s="101"/>
      <c r="Q5" s="53"/>
    </row>
    <row r="6" spans="1:20" s="2" customFormat="1" ht="26.25" customHeight="1" x14ac:dyDescent="0.5">
      <c r="A6" s="12">
        <v>3</v>
      </c>
      <c r="B6" s="13" t="str">
        <f>VLOOKUP($B$1&amp;A6,'Lista Zespołów'!$A$4:$E$99,3,FALSE)</f>
        <v>Dębina Nieporęt 2</v>
      </c>
      <c r="C6" s="36">
        <f t="shared" si="0"/>
        <v>12</v>
      </c>
      <c r="D6" s="37">
        <f t="shared" si="3"/>
        <v>6</v>
      </c>
      <c r="E6" s="37">
        <f t="shared" si="4"/>
        <v>1</v>
      </c>
      <c r="F6" s="37">
        <f t="shared" si="1"/>
        <v>7</v>
      </c>
      <c r="G6" s="37">
        <f>SUM(H$17:H$25)</f>
        <v>103</v>
      </c>
      <c r="H6" s="37">
        <f>SUM(G$17:G$25)</f>
        <v>73</v>
      </c>
      <c r="I6" s="38">
        <f t="shared" si="2"/>
        <v>1.4109589041095891</v>
      </c>
      <c r="K6" s="130"/>
      <c r="L6" s="130"/>
      <c r="M6" s="101"/>
      <c r="N6" s="101"/>
      <c r="O6" s="101"/>
      <c r="P6" s="101"/>
      <c r="Q6" s="53"/>
    </row>
    <row r="7" spans="1:20" s="2" customFormat="1" ht="26.25" customHeight="1" x14ac:dyDescent="0.5">
      <c r="A7" s="14">
        <v>4</v>
      </c>
      <c r="B7" s="15" t="str">
        <f>VLOOKUP($B$1&amp;A7,'Lista Zespołów'!$A$4:$E$99,3,FALSE)</f>
        <v>Dębina Nieporęt 3</v>
      </c>
      <c r="C7" s="33">
        <f t="shared" si="0"/>
        <v>4</v>
      </c>
      <c r="D7" s="120">
        <f t="shared" si="3"/>
        <v>2</v>
      </c>
      <c r="E7" s="120">
        <f t="shared" si="4"/>
        <v>5</v>
      </c>
      <c r="F7" s="34">
        <f t="shared" si="1"/>
        <v>7</v>
      </c>
      <c r="G7" s="34">
        <f>SUM(J$17:J$25)</f>
        <v>78</v>
      </c>
      <c r="H7" s="34">
        <f>SUM(I$17:I$25)</f>
        <v>87</v>
      </c>
      <c r="I7" s="35">
        <f t="shared" si="2"/>
        <v>0.89655172413793105</v>
      </c>
      <c r="K7" s="130"/>
      <c r="L7" s="130"/>
      <c r="M7" s="101"/>
      <c r="N7" s="101"/>
      <c r="O7" s="101"/>
      <c r="P7" s="101"/>
      <c r="Q7" s="53"/>
    </row>
    <row r="8" spans="1:20" s="2" customFormat="1" ht="26.25" customHeight="1" x14ac:dyDescent="0.5">
      <c r="A8" s="12">
        <v>5</v>
      </c>
      <c r="B8" s="13" t="str">
        <f>VLOOKUP($B$1&amp;A8,'Lista Zespołów'!$A$4:$E$99,3,FALSE)</f>
        <v>SPS Konstancin</v>
      </c>
      <c r="C8" s="36">
        <f>D8*$E$1+E8*$G$1</f>
        <v>0</v>
      </c>
      <c r="D8" s="37">
        <f t="shared" si="3"/>
        <v>0</v>
      </c>
      <c r="E8" s="37">
        <f t="shared" si="4"/>
        <v>7</v>
      </c>
      <c r="F8" s="37">
        <f>E8+D8</f>
        <v>7</v>
      </c>
      <c r="G8" s="37">
        <f>SUM(L$17:L$25)</f>
        <v>0</v>
      </c>
      <c r="H8" s="37">
        <f>SUM(K$17:K$25)</f>
        <v>105</v>
      </c>
      <c r="I8" s="38">
        <f>IFERROR(G8/H8,0)</f>
        <v>0</v>
      </c>
      <c r="K8" s="130"/>
      <c r="L8" s="130"/>
      <c r="M8" s="101"/>
      <c r="N8" s="101"/>
      <c r="O8" s="101"/>
      <c r="P8" s="101"/>
      <c r="Q8" s="59"/>
    </row>
    <row r="9" spans="1:20" s="2" customFormat="1" ht="26.25" customHeight="1" x14ac:dyDescent="0.5">
      <c r="A9" s="14">
        <v>6</v>
      </c>
      <c r="B9" s="15" t="str">
        <f>VLOOKUP($B$1&amp;A9,'Lista Zespołów'!$A$4:$E$99,3,FALSE)</f>
        <v>Nike Ostrołęka 1</v>
      </c>
      <c r="C9" s="33">
        <f t="shared" ref="C9" si="5">D9*$E$1+E9*$G$1</f>
        <v>2</v>
      </c>
      <c r="D9" s="120">
        <f t="shared" si="3"/>
        <v>1</v>
      </c>
      <c r="E9" s="120">
        <f t="shared" si="4"/>
        <v>6</v>
      </c>
      <c r="F9" s="34">
        <f t="shared" ref="F9" si="6">E9+D9</f>
        <v>7</v>
      </c>
      <c r="G9" s="34">
        <f>SUM(N$17:N$25)</f>
        <v>55</v>
      </c>
      <c r="H9" s="34">
        <f>SUM(M$17:M$25)</f>
        <v>90</v>
      </c>
      <c r="I9" s="35">
        <f t="shared" ref="I9" si="7">IFERROR(G9/H9,0)</f>
        <v>0.61111111111111116</v>
      </c>
      <c r="K9" s="130"/>
      <c r="L9" s="130"/>
      <c r="M9" s="101"/>
      <c r="N9" s="101"/>
      <c r="O9" s="101"/>
      <c r="P9" s="101"/>
      <c r="Q9" s="53"/>
    </row>
    <row r="10" spans="1:20" s="2" customFormat="1" ht="26.25" customHeight="1" x14ac:dyDescent="0.5">
      <c r="A10" s="12">
        <v>7</v>
      </c>
      <c r="B10" s="13" t="str">
        <f>VLOOKUP($B$1&amp;A10,'Lista Zespołów'!$A$4:$E$99,3,FALSE)</f>
        <v>Radomka Radom 2</v>
      </c>
      <c r="C10" s="36">
        <f>D10*$E$1+E10*$G$1</f>
        <v>8</v>
      </c>
      <c r="D10" s="37">
        <f t="shared" si="3"/>
        <v>4</v>
      </c>
      <c r="E10" s="37">
        <f t="shared" si="4"/>
        <v>3</v>
      </c>
      <c r="F10" s="37">
        <f>E10+D10</f>
        <v>7</v>
      </c>
      <c r="G10" s="37">
        <f>SUM(P$17:P$25)</f>
        <v>89</v>
      </c>
      <c r="H10" s="37">
        <f>SUM(O$17:O$25)</f>
        <v>75</v>
      </c>
      <c r="I10" s="38">
        <f>IFERROR(G10/H10,0)</f>
        <v>1.1866666666666668</v>
      </c>
      <c r="K10" s="101"/>
      <c r="L10" s="101"/>
      <c r="M10" s="101"/>
      <c r="N10" s="101"/>
      <c r="O10" s="101"/>
      <c r="P10" s="101"/>
      <c r="Q10" s="100"/>
    </row>
    <row r="11" spans="1:20" s="2" customFormat="1" ht="26.25" customHeight="1" x14ac:dyDescent="0.5">
      <c r="A11" s="14">
        <v>8</v>
      </c>
      <c r="B11" s="15" t="str">
        <f>VLOOKUP($B$1&amp;A11,'Lista Zespołów'!$A$4:$E$99,3,FALSE)</f>
        <v>Akademia Wójtowicza</v>
      </c>
      <c r="C11" s="33">
        <f t="shared" ref="C11" si="8">D11*$E$1+E11*$G$1</f>
        <v>8</v>
      </c>
      <c r="D11" s="120">
        <f t="shared" si="3"/>
        <v>4</v>
      </c>
      <c r="E11" s="120">
        <f t="shared" si="4"/>
        <v>3</v>
      </c>
      <c r="F11" s="34">
        <f t="shared" ref="F11" si="9">E11+D11</f>
        <v>7</v>
      </c>
      <c r="G11" s="34">
        <f>SUM(R$17:R$25)</f>
        <v>87</v>
      </c>
      <c r="H11" s="34">
        <f>SUM(Q$17:Q$25)</f>
        <v>83</v>
      </c>
      <c r="I11" s="35">
        <f t="shared" ref="I11" si="10">IFERROR(G11/H11,0)</f>
        <v>1.0481927710843373</v>
      </c>
      <c r="K11" s="101"/>
      <c r="L11" s="101"/>
      <c r="M11" s="101"/>
      <c r="N11" s="101"/>
      <c r="O11" s="101"/>
      <c r="P11" s="101"/>
      <c r="Q11" s="10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A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 t="str">
        <f>VLOOKUP($B$1&amp;C15,'Lista Zespołów'!$A$4:$E$99,3,FALSE)</f>
        <v>Dębina Nieporęt 1</v>
      </c>
      <c r="D16" s="124"/>
      <c r="E16" s="123" t="str">
        <f>VLOOKUP($B$1&amp;E15,'Lista Zespołów'!$A$4:$E$99,3,FALSE)</f>
        <v>Olimp Mińsk Maz. 1</v>
      </c>
      <c r="F16" s="124"/>
      <c r="G16" s="123" t="str">
        <f>VLOOKUP($B$1&amp;G15,'Lista Zespołów'!$A$4:$E$99,3,FALSE)</f>
        <v>Dębina Nieporęt 2</v>
      </c>
      <c r="H16" s="124"/>
      <c r="I16" s="123" t="str">
        <f>VLOOKUP($B$1&amp;I15,'Lista Zespołów'!$A$4:$E$99,3,FALSE)</f>
        <v>Dębina Nieporęt 3</v>
      </c>
      <c r="J16" s="124"/>
      <c r="K16" s="135" t="str">
        <f>VLOOKUP($B$1&amp;K15,'Lista Zespołów'!$A$4:$E$99,3,FALSE)</f>
        <v>SPS Konstancin</v>
      </c>
      <c r="L16" s="136"/>
      <c r="M16" s="123" t="str">
        <f>VLOOKUP($B$1&amp;M15,'Lista Zespołów'!$A$4:$E$99,3,FALSE)</f>
        <v>Nike Ostrołęka 1</v>
      </c>
      <c r="N16" s="124"/>
      <c r="O16" s="123" t="str">
        <f>VLOOKUP($B$1&amp;O15,'Lista Zespołów'!$A$4:$E$99,3,FALSE)</f>
        <v>Radomka Radom 2</v>
      </c>
      <c r="P16" s="124"/>
      <c r="Q16" s="123" t="str">
        <f>VLOOKUP($B$1&amp;Q15,'Lista Zespołów'!$A$4:$E$99,3,FALSE)</f>
        <v>Akademia Wójtowicza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 t="str">
        <f>VLOOKUP($B$1&amp;A17,'Lista Zespołów'!$A$4:$E$99,3,FALSE)</f>
        <v>Dębina Nieporęt 1</v>
      </c>
      <c r="C17" s="25" t="s">
        <v>16</v>
      </c>
      <c r="D17" s="26" t="s">
        <v>16</v>
      </c>
      <c r="E17" s="19">
        <v>15</v>
      </c>
      <c r="F17" s="30">
        <v>6</v>
      </c>
      <c r="G17" s="19">
        <v>15</v>
      </c>
      <c r="H17" s="30">
        <v>8</v>
      </c>
      <c r="I17" s="19">
        <v>15</v>
      </c>
      <c r="J17" s="30">
        <v>2</v>
      </c>
      <c r="K17" s="19">
        <v>15</v>
      </c>
      <c r="L17" s="30">
        <v>0</v>
      </c>
      <c r="M17" s="19">
        <v>15</v>
      </c>
      <c r="N17" s="30">
        <v>2</v>
      </c>
      <c r="O17" s="19">
        <v>15</v>
      </c>
      <c r="P17" s="30">
        <v>5</v>
      </c>
      <c r="Q17" s="19">
        <v>15</v>
      </c>
      <c r="R17" s="30">
        <v>2</v>
      </c>
      <c r="S17" s="19"/>
      <c r="T17" s="30"/>
    </row>
    <row r="18" spans="1:20" s="2" customFormat="1" ht="73.5" customHeight="1" thickBot="1" x14ac:dyDescent="0.35">
      <c r="A18" s="73">
        <v>2</v>
      </c>
      <c r="B18" s="80" t="str">
        <f>VLOOKUP($B$1&amp;A18,'Lista Zespołów'!$A$4:$E$99,3,FALSE)</f>
        <v>Olimp Mińsk Maz. 1</v>
      </c>
      <c r="C18" s="76">
        <f>IF(F17="","",F17)</f>
        <v>6</v>
      </c>
      <c r="D18" s="77">
        <f>IF(E17="","",E17)</f>
        <v>15</v>
      </c>
      <c r="E18" s="27" t="s">
        <v>16</v>
      </c>
      <c r="F18" s="28" t="s">
        <v>16</v>
      </c>
      <c r="G18" s="23">
        <v>15</v>
      </c>
      <c r="H18" s="31">
        <v>17</v>
      </c>
      <c r="I18" s="23">
        <v>15</v>
      </c>
      <c r="J18" s="31">
        <v>13</v>
      </c>
      <c r="K18" s="23">
        <v>15</v>
      </c>
      <c r="L18" s="31">
        <v>0</v>
      </c>
      <c r="M18" s="23">
        <v>15</v>
      </c>
      <c r="N18" s="31">
        <v>3</v>
      </c>
      <c r="O18" s="23">
        <v>12</v>
      </c>
      <c r="P18" s="31">
        <v>15</v>
      </c>
      <c r="Q18" s="23">
        <v>15</v>
      </c>
      <c r="R18" s="31">
        <v>9</v>
      </c>
      <c r="S18" s="23"/>
      <c r="T18" s="31"/>
    </row>
    <row r="19" spans="1:20" s="2" customFormat="1" ht="73.5" customHeight="1" thickBot="1" x14ac:dyDescent="0.35">
      <c r="A19" s="74">
        <v>3</v>
      </c>
      <c r="B19" s="81" t="str">
        <f>VLOOKUP($B$1&amp;A19,'Lista Zespołów'!$A$4:$E$99,3,FALSE)</f>
        <v>Dębina Nieporęt 2</v>
      </c>
      <c r="C19" s="75">
        <f>IF(H17="","",H17)</f>
        <v>8</v>
      </c>
      <c r="D19" s="78">
        <f>IF(G17="","",G17)</f>
        <v>15</v>
      </c>
      <c r="E19" s="75">
        <f>IF(H18="","",H18)</f>
        <v>17</v>
      </c>
      <c r="F19" s="78">
        <f>IF(G18="","",G18)</f>
        <v>15</v>
      </c>
      <c r="G19" s="29" t="s">
        <v>16</v>
      </c>
      <c r="H19" s="26" t="s">
        <v>16</v>
      </c>
      <c r="I19" s="24">
        <v>15</v>
      </c>
      <c r="J19" s="30">
        <v>12</v>
      </c>
      <c r="K19" s="24">
        <v>15</v>
      </c>
      <c r="L19" s="30">
        <v>0</v>
      </c>
      <c r="M19" s="24">
        <v>15</v>
      </c>
      <c r="N19" s="30">
        <v>4</v>
      </c>
      <c r="O19" s="24">
        <v>15</v>
      </c>
      <c r="P19" s="30">
        <v>11</v>
      </c>
      <c r="Q19" s="24">
        <v>18</v>
      </c>
      <c r="R19" s="30">
        <v>16</v>
      </c>
      <c r="S19" s="24"/>
      <c r="T19" s="30"/>
    </row>
    <row r="20" spans="1:20" s="2" customFormat="1" ht="73.5" customHeight="1" thickBot="1" x14ac:dyDescent="0.35">
      <c r="A20" s="73">
        <v>4</v>
      </c>
      <c r="B20" s="80" t="str">
        <f>VLOOKUP($B$1&amp;A20,'Lista Zespołów'!$A$4:$E$99,3,FALSE)</f>
        <v>Dębina Nieporęt 3</v>
      </c>
      <c r="C20" s="76">
        <f>IF(J17="","",J17)</f>
        <v>2</v>
      </c>
      <c r="D20" s="77">
        <f>IF(I17="","",I17)</f>
        <v>15</v>
      </c>
      <c r="E20" s="76">
        <f>IF(J18="","",J18)</f>
        <v>13</v>
      </c>
      <c r="F20" s="77">
        <f>IF(I18="","",I18)</f>
        <v>15</v>
      </c>
      <c r="G20" s="76">
        <f>IF(J19="","",J19)</f>
        <v>12</v>
      </c>
      <c r="H20" s="77">
        <f>IF(I19="","",I19)</f>
        <v>15</v>
      </c>
      <c r="I20" s="27" t="s">
        <v>16</v>
      </c>
      <c r="J20" s="28" t="s">
        <v>16</v>
      </c>
      <c r="K20" s="23">
        <v>15</v>
      </c>
      <c r="L20" s="31">
        <v>0</v>
      </c>
      <c r="M20" s="23">
        <v>15</v>
      </c>
      <c r="N20" s="31">
        <v>12</v>
      </c>
      <c r="O20" s="23">
        <v>9</v>
      </c>
      <c r="P20" s="31">
        <v>15</v>
      </c>
      <c r="Q20" s="23">
        <v>12</v>
      </c>
      <c r="R20" s="31">
        <v>15</v>
      </c>
      <c r="S20" s="23"/>
      <c r="T20" s="31"/>
    </row>
    <row r="21" spans="1:20" s="2" customFormat="1" ht="73.5" customHeight="1" thickBot="1" x14ac:dyDescent="0.35">
      <c r="A21" s="73">
        <v>5</v>
      </c>
      <c r="B21" s="80" t="str">
        <f>VLOOKUP($B$1&amp;A21,'Lista Zespołów'!$A$4:$E$99,3,FALSE)</f>
        <v>SPS Konstancin</v>
      </c>
      <c r="C21" s="76">
        <f>IF(L17="","",L17)</f>
        <v>0</v>
      </c>
      <c r="D21" s="77">
        <f>IF(K17="","",K17)</f>
        <v>15</v>
      </c>
      <c r="E21" s="76">
        <f>IF(L18="","",L18)</f>
        <v>0</v>
      </c>
      <c r="F21" s="77">
        <f>IF(K18="","",K18)</f>
        <v>15</v>
      </c>
      <c r="G21" s="76">
        <f>IF(L19="","",L19)</f>
        <v>0</v>
      </c>
      <c r="H21" s="77">
        <f>IF(K19="","",K19)</f>
        <v>15</v>
      </c>
      <c r="I21" s="76">
        <f>IF(L20="","",L20)</f>
        <v>0</v>
      </c>
      <c r="J21" s="77">
        <f>IF(K20="","",K20)</f>
        <v>15</v>
      </c>
      <c r="K21" s="27" t="s">
        <v>16</v>
      </c>
      <c r="L21" s="58" t="s">
        <v>16</v>
      </c>
      <c r="M21" s="24">
        <v>0</v>
      </c>
      <c r="N21" s="30">
        <v>15</v>
      </c>
      <c r="O21" s="24">
        <v>0</v>
      </c>
      <c r="P21" s="30">
        <v>15</v>
      </c>
      <c r="Q21" s="24">
        <v>0</v>
      </c>
      <c r="R21" s="30">
        <v>15</v>
      </c>
      <c r="S21" s="23"/>
      <c r="T21" s="31"/>
    </row>
    <row r="22" spans="1:20" s="2" customFormat="1" ht="73.5" customHeight="1" thickBot="1" x14ac:dyDescent="0.35">
      <c r="A22" s="73">
        <v>6</v>
      </c>
      <c r="B22" s="80" t="str">
        <f>VLOOKUP($B$1&amp;A22,'Lista Zespołów'!$A$4:$E$99,3,FALSE)</f>
        <v>Nike Ostrołęka 1</v>
      </c>
      <c r="C22" s="76">
        <f>IF(N17="","",N17)</f>
        <v>2</v>
      </c>
      <c r="D22" s="77">
        <f>IF(M17="","",M17)</f>
        <v>15</v>
      </c>
      <c r="E22" s="76">
        <f>IF(N18="","",N18)</f>
        <v>3</v>
      </c>
      <c r="F22" s="77">
        <f>IF(M18="","",M18)</f>
        <v>15</v>
      </c>
      <c r="G22" s="76">
        <f>IF(N19="","",N19)</f>
        <v>4</v>
      </c>
      <c r="H22" s="77">
        <f>IF(M19="","",M19)</f>
        <v>15</v>
      </c>
      <c r="I22" s="76">
        <f>IF(N20="","",N20)</f>
        <v>12</v>
      </c>
      <c r="J22" s="77">
        <f>IF(M20="","",M20)</f>
        <v>15</v>
      </c>
      <c r="K22" s="76">
        <f>IF(N21="","",N21)</f>
        <v>15</v>
      </c>
      <c r="L22" s="77">
        <f>IF(M21="","",M21)</f>
        <v>0</v>
      </c>
      <c r="M22" s="27" t="s">
        <v>16</v>
      </c>
      <c r="N22" s="58" t="s">
        <v>16</v>
      </c>
      <c r="O22" s="23">
        <v>9</v>
      </c>
      <c r="P22" s="31">
        <v>15</v>
      </c>
      <c r="Q22" s="23">
        <v>10</v>
      </c>
      <c r="R22" s="31">
        <v>15</v>
      </c>
      <c r="S22" s="23"/>
      <c r="T22" s="31"/>
    </row>
    <row r="23" spans="1:20" s="2" customFormat="1" ht="73.5" customHeight="1" thickBot="1" x14ac:dyDescent="0.35">
      <c r="A23" s="73">
        <v>7</v>
      </c>
      <c r="B23" s="80" t="str">
        <f>VLOOKUP($B$1&amp;A23,'Lista Zespołów'!$A$4:$E$99,3,FALSE)</f>
        <v>Radomka Radom 2</v>
      </c>
      <c r="C23" s="76">
        <f>IF(P17="","",P17)</f>
        <v>5</v>
      </c>
      <c r="D23" s="77">
        <f>IF(O17="","",O17)</f>
        <v>15</v>
      </c>
      <c r="E23" s="76">
        <f>IF(P18="","",P18)</f>
        <v>15</v>
      </c>
      <c r="F23" s="77">
        <f>IF(O18="","",O18)</f>
        <v>12</v>
      </c>
      <c r="G23" s="76">
        <f>IF(P19="","",P19)</f>
        <v>11</v>
      </c>
      <c r="H23" s="77">
        <f>IF(O19="","",O19)</f>
        <v>15</v>
      </c>
      <c r="I23" s="76">
        <f>IF(P20="","",P20)</f>
        <v>15</v>
      </c>
      <c r="J23" s="77">
        <f>IF(O20="","",O20)</f>
        <v>9</v>
      </c>
      <c r="K23" s="76">
        <f>IF(P21="","",P21)</f>
        <v>15</v>
      </c>
      <c r="L23" s="77">
        <f>IF(O21="","",O21)</f>
        <v>0</v>
      </c>
      <c r="M23" s="76">
        <f>IF(P22="","",P22)</f>
        <v>15</v>
      </c>
      <c r="N23" s="77">
        <f>IF(O22="","",O22)</f>
        <v>9</v>
      </c>
      <c r="O23" s="27" t="s">
        <v>16</v>
      </c>
      <c r="P23" s="58" t="s">
        <v>16</v>
      </c>
      <c r="Q23" s="24">
        <v>13</v>
      </c>
      <c r="R23" s="116">
        <v>15</v>
      </c>
      <c r="S23" s="23"/>
      <c r="T23" s="31"/>
    </row>
    <row r="24" spans="1:20" s="2" customFormat="1" ht="73.5" customHeight="1" thickBot="1" x14ac:dyDescent="0.35">
      <c r="A24" s="73">
        <v>8</v>
      </c>
      <c r="B24" s="80" t="str">
        <f>VLOOKUP($B$1&amp;A24,'Lista Zespołów'!$A$4:$E$99,3,FALSE)</f>
        <v>Akademia Wójtowicza</v>
      </c>
      <c r="C24" s="76">
        <f>IF(R17="","",R17)</f>
        <v>2</v>
      </c>
      <c r="D24" s="77">
        <f>IF(Q17="","",Q17)</f>
        <v>15</v>
      </c>
      <c r="E24" s="76">
        <f>IF(R18="","",R18)</f>
        <v>9</v>
      </c>
      <c r="F24" s="77">
        <f>IF(Q18="","",Q18)</f>
        <v>15</v>
      </c>
      <c r="G24" s="76">
        <f>IF(R19="","",R19)</f>
        <v>16</v>
      </c>
      <c r="H24" s="77">
        <f>IF(Q19="","",Q19)</f>
        <v>18</v>
      </c>
      <c r="I24" s="76">
        <f>IF(R20="","",R20)</f>
        <v>15</v>
      </c>
      <c r="J24" s="77">
        <f>IF(Q20="","",Q20)</f>
        <v>12</v>
      </c>
      <c r="K24" s="76">
        <f>IF(R21="","",R21)</f>
        <v>15</v>
      </c>
      <c r="L24" s="77">
        <f>IF(Q21="","",Q21)</f>
        <v>0</v>
      </c>
      <c r="M24" s="76">
        <f>IF(R22="","",R22)</f>
        <v>15</v>
      </c>
      <c r="N24" s="77">
        <f>IF(Q22="","",Q22)</f>
        <v>10</v>
      </c>
      <c r="O24" s="76">
        <f>IF(R23="","",R23)</f>
        <v>15</v>
      </c>
      <c r="P24" s="77">
        <f>IF(Q23="","",Q23)</f>
        <v>13</v>
      </c>
      <c r="Q24" s="27" t="s">
        <v>16</v>
      </c>
      <c r="R24" s="58" t="s">
        <v>16</v>
      </c>
      <c r="S24" s="23"/>
      <c r="T24" s="31"/>
    </row>
    <row r="25" spans="1:20" s="2" customFormat="1" ht="0.75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 t="str">
        <f>VLOOKUP(H28,'Lista Zespołów'!$A$4:$E$99,3,FALSE)</f>
        <v>Dębina Nieporęt 1</v>
      </c>
      <c r="C28" s="55" t="s">
        <v>21</v>
      </c>
      <c r="D28" s="54" t="str">
        <f>VLOOKUP(J28,'Lista Zespołów'!$A$4:$E$99,3,FALSE)</f>
        <v>Akademia Wójtowicza</v>
      </c>
      <c r="F28" s="2" t="s">
        <v>22</v>
      </c>
      <c r="G28" s="62">
        <v>1</v>
      </c>
      <c r="H28" s="63" t="str">
        <f>$B$1&amp; 1</f>
        <v>A1</v>
      </c>
      <c r="I28" s="64" t="s">
        <v>21</v>
      </c>
      <c r="J28" s="63" t="str">
        <f>$B$1&amp; 8</f>
        <v>A8</v>
      </c>
    </row>
    <row r="29" spans="1:20" s="2" customFormat="1" ht="17.399999999999999" x14ac:dyDescent="0.3">
      <c r="A29" s="50">
        <v>2</v>
      </c>
      <c r="B29" s="54" t="str">
        <f>VLOOKUP(H29,'Lista Zespołów'!$A$4:$E$99,3,FALSE)</f>
        <v>Olimp Mińsk Maz. 1</v>
      </c>
      <c r="C29" s="55" t="s">
        <v>21</v>
      </c>
      <c r="D29" s="54" t="str">
        <f>VLOOKUP(J29,'Lista Zespołów'!$A$4:$E$99,3,FALSE)</f>
        <v>Radomka Radom 2</v>
      </c>
      <c r="F29" s="2" t="s">
        <v>22</v>
      </c>
      <c r="G29" s="62">
        <v>2</v>
      </c>
      <c r="H29" s="63" t="str">
        <f>$B$1&amp; 2</f>
        <v>A2</v>
      </c>
      <c r="I29" s="64" t="s">
        <v>21</v>
      </c>
      <c r="J29" s="63" t="str">
        <f>$B$1&amp; 7</f>
        <v>A7</v>
      </c>
    </row>
    <row r="30" spans="1:20" s="2" customFormat="1" ht="17.399999999999999" x14ac:dyDescent="0.3">
      <c r="A30" s="50">
        <v>3</v>
      </c>
      <c r="B30" s="54" t="str">
        <f>VLOOKUP(H30,'Lista Zespołów'!$A$4:$E$99,3,FALSE)</f>
        <v>Dębina Nieporęt 2</v>
      </c>
      <c r="C30" s="55" t="s">
        <v>21</v>
      </c>
      <c r="D30" s="54" t="str">
        <f>VLOOKUP(J30,'Lista Zespołów'!$A$4:$E$99,3,FALSE)</f>
        <v>Nike Ostrołęka 1</v>
      </c>
      <c r="F30" s="2" t="s">
        <v>22</v>
      </c>
      <c r="G30" s="62">
        <v>3</v>
      </c>
      <c r="H30" s="63" t="str">
        <f>$B$1&amp; 3</f>
        <v>A3</v>
      </c>
      <c r="I30" s="64" t="s">
        <v>21</v>
      </c>
      <c r="J30" s="65" t="str">
        <f>$B$1&amp; 6</f>
        <v>A6</v>
      </c>
    </row>
    <row r="31" spans="1:20" s="2" customFormat="1" ht="17.399999999999999" x14ac:dyDescent="0.3">
      <c r="A31" s="50">
        <v>4</v>
      </c>
      <c r="B31" s="54" t="str">
        <f>VLOOKUP(H31,'Lista Zespołów'!$A$4:$E$99,3,FALSE)</f>
        <v>Dębina Nieporęt 3</v>
      </c>
      <c r="C31" s="55" t="s">
        <v>21</v>
      </c>
      <c r="D31" s="54" t="str">
        <f>VLOOKUP(J31,'Lista Zespołów'!$A$4:$E$99,3,FALSE)</f>
        <v>SPS Konstancin</v>
      </c>
      <c r="F31" s="2" t="s">
        <v>22</v>
      </c>
      <c r="G31" s="62">
        <v>4</v>
      </c>
      <c r="H31" s="63" t="str">
        <f>$B$1&amp; 4</f>
        <v>A4</v>
      </c>
      <c r="I31" s="64" t="s">
        <v>21</v>
      </c>
      <c r="J31" s="65" t="str">
        <f>$B$1&amp; 5</f>
        <v>A5</v>
      </c>
    </row>
    <row r="32" spans="1:20" s="2" customFormat="1" ht="17.399999999999999" x14ac:dyDescent="0.3">
      <c r="A32"/>
      <c r="B32" s="54"/>
      <c r="C32"/>
      <c r="D32"/>
      <c r="G32" s="66"/>
      <c r="H32" s="67"/>
      <c r="I32" s="68"/>
      <c r="J32" s="67"/>
    </row>
    <row r="33" spans="1:10" ht="17.399999999999999" x14ac:dyDescent="0.3">
      <c r="A33" s="50">
        <v>5</v>
      </c>
      <c r="B33" s="54" t="str">
        <f>VLOOKUP(H33,'Lista Zespołów'!$A$4:$E$99,3,FALSE)</f>
        <v>Akademia Wójtowicza</v>
      </c>
      <c r="C33" s="55" t="s">
        <v>21</v>
      </c>
      <c r="D33" s="54" t="str">
        <f>VLOOKUP(J33,'Lista Zespołów'!$A$4:$E$99,3,FALSE)</f>
        <v>SPS Konstancin</v>
      </c>
      <c r="F33" s="2" t="s">
        <v>22</v>
      </c>
      <c r="G33" s="50">
        <v>5</v>
      </c>
      <c r="H33" s="63" t="str">
        <f>$B$1&amp; 8</f>
        <v>A8</v>
      </c>
      <c r="I33" s="64" t="s">
        <v>21</v>
      </c>
      <c r="J33" s="63" t="str">
        <f>$B$1&amp; 5</f>
        <v>A5</v>
      </c>
    </row>
    <row r="34" spans="1:10" ht="17.399999999999999" x14ac:dyDescent="0.3">
      <c r="A34" s="50">
        <v>6</v>
      </c>
      <c r="B34" s="54" t="str">
        <f>VLOOKUP(H34,'Lista Zespołów'!$A$4:$E$99,3,FALSE)</f>
        <v>Nike Ostrołęka 1</v>
      </c>
      <c r="C34" s="55" t="s">
        <v>21</v>
      </c>
      <c r="D34" s="54" t="str">
        <f>VLOOKUP(J34,'Lista Zespołów'!$A$4:$E$99,3,FALSE)</f>
        <v>Dębina Nieporęt 3</v>
      </c>
      <c r="F34" s="2" t="s">
        <v>22</v>
      </c>
      <c r="G34" s="50">
        <v>6</v>
      </c>
      <c r="H34" s="63" t="str">
        <f>$B$1&amp; 6</f>
        <v>A6</v>
      </c>
      <c r="I34" s="64" t="s">
        <v>21</v>
      </c>
      <c r="J34" s="63" t="str">
        <f>$B$1&amp; 4</f>
        <v>A4</v>
      </c>
    </row>
    <row r="35" spans="1:10" ht="17.399999999999999" x14ac:dyDescent="0.3">
      <c r="A35" s="50">
        <v>7</v>
      </c>
      <c r="B35" s="54" t="str">
        <f>VLOOKUP(H35,'Lista Zespołów'!$A$4:$E$99,3,FALSE)</f>
        <v>Radomka Radom 2</v>
      </c>
      <c r="C35" s="55" t="s">
        <v>21</v>
      </c>
      <c r="D35" s="54" t="str">
        <f>VLOOKUP(J35,'Lista Zespołów'!$A$4:$E$99,3,FALSE)</f>
        <v>Dębina Nieporęt 2</v>
      </c>
      <c r="F35" s="2" t="s">
        <v>22</v>
      </c>
      <c r="G35" s="50">
        <v>7</v>
      </c>
      <c r="H35" s="67" t="str">
        <f>$B$1&amp; 7</f>
        <v>A7</v>
      </c>
      <c r="I35" s="68" t="s">
        <v>21</v>
      </c>
      <c r="J35" s="67" t="str">
        <f>$B$1&amp; 3</f>
        <v>A3</v>
      </c>
    </row>
    <row r="36" spans="1:10" ht="17.399999999999999" x14ac:dyDescent="0.3">
      <c r="A36" s="50">
        <v>8</v>
      </c>
      <c r="B36" s="54" t="str">
        <f>VLOOKUP(H36,'Lista Zespołów'!$A$4:$E$99,3,FALSE)</f>
        <v>Dębina Nieporęt 1</v>
      </c>
      <c r="C36" s="55" t="s">
        <v>21</v>
      </c>
      <c r="D36" s="54" t="str">
        <f>VLOOKUP(J36,'Lista Zespołów'!$A$4:$E$99,3,FALSE)</f>
        <v>Olimp Mińsk Maz. 1</v>
      </c>
      <c r="F36" s="2" t="s">
        <v>22</v>
      </c>
      <c r="G36" s="50">
        <v>8</v>
      </c>
      <c r="H36" s="67" t="str">
        <f>$B$1&amp; 1</f>
        <v>A1</v>
      </c>
      <c r="I36" s="68" t="s">
        <v>21</v>
      </c>
      <c r="J36" s="67" t="str">
        <f>$B$1&amp; 2</f>
        <v>A2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 t="str">
        <f>VLOOKUP(H38,'Lista Zespołów'!$A$4:$E$99,3,FALSE)</f>
        <v>Olimp Mińsk Maz. 1</v>
      </c>
      <c r="C38" s="55" t="s">
        <v>21</v>
      </c>
      <c r="D38" s="54" t="str">
        <f>VLOOKUP(J38,'Lista Zespołów'!$A$4:$E$99,3,FALSE)</f>
        <v>Akademia Wójtowicza</v>
      </c>
      <c r="F38" t="s">
        <v>22</v>
      </c>
      <c r="G38" s="50">
        <v>9</v>
      </c>
      <c r="H38" s="63" t="str">
        <f>$B$1&amp; 2</f>
        <v>A2</v>
      </c>
      <c r="I38" s="64" t="s">
        <v>21</v>
      </c>
      <c r="J38" s="63" t="str">
        <f>$B$1&amp; 8</f>
        <v>A8</v>
      </c>
    </row>
    <row r="39" spans="1:10" ht="17.399999999999999" x14ac:dyDescent="0.3">
      <c r="A39" s="50">
        <v>10</v>
      </c>
      <c r="B39" s="54" t="str">
        <f>VLOOKUP(H39,'Lista Zespołów'!$A$4:$E$99,3,FALSE)</f>
        <v>Dębina Nieporęt 2</v>
      </c>
      <c r="C39" s="55" t="s">
        <v>21</v>
      </c>
      <c r="D39" s="54" t="str">
        <f>VLOOKUP(J39,'Lista Zespołów'!$A$4:$E$99,3,FALSE)</f>
        <v>Dębina Nieporęt 1</v>
      </c>
      <c r="F39" t="s">
        <v>22</v>
      </c>
      <c r="G39" s="50">
        <v>10</v>
      </c>
      <c r="H39" s="63" t="str">
        <f>$B$1&amp; 3</f>
        <v>A3</v>
      </c>
      <c r="I39" s="64" t="s">
        <v>21</v>
      </c>
      <c r="J39" s="63" t="str">
        <f>$B$1&amp; 1</f>
        <v>A1</v>
      </c>
    </row>
    <row r="40" spans="1:10" ht="17.399999999999999" x14ac:dyDescent="0.3">
      <c r="A40" s="50">
        <v>11</v>
      </c>
      <c r="B40" s="54" t="str">
        <f>VLOOKUP(H40,'Lista Zespołów'!$A$4:$E$99,3,FALSE)</f>
        <v>Dębina Nieporęt 3</v>
      </c>
      <c r="C40" s="55" t="s">
        <v>21</v>
      </c>
      <c r="D40" s="54" t="str">
        <f>VLOOKUP(J40,'Lista Zespołów'!$A$4:$E$99,3,FALSE)</f>
        <v>Radomka Radom 2</v>
      </c>
      <c r="F40" t="s">
        <v>22</v>
      </c>
      <c r="G40" s="50">
        <v>11</v>
      </c>
      <c r="H40" s="67" t="str">
        <f>$B$1&amp; 4</f>
        <v>A4</v>
      </c>
      <c r="I40" s="68" t="s">
        <v>21</v>
      </c>
      <c r="J40" s="67" t="str">
        <f>$B$1&amp; 7</f>
        <v>A7</v>
      </c>
    </row>
    <row r="41" spans="1:10" ht="17.399999999999999" x14ac:dyDescent="0.3">
      <c r="A41" s="50">
        <v>12</v>
      </c>
      <c r="B41" s="54" t="str">
        <f>VLOOKUP(H41,'Lista Zespołów'!$A$4:$E$99,3,FALSE)</f>
        <v>SPS Konstancin</v>
      </c>
      <c r="C41" s="55" t="s">
        <v>21</v>
      </c>
      <c r="D41" s="54" t="str">
        <f>VLOOKUP(J41,'Lista Zespołów'!$A$4:$E$99,3,FALSE)</f>
        <v>Nike Ostrołęka 1</v>
      </c>
      <c r="F41" t="s">
        <v>22</v>
      </c>
      <c r="G41" s="50">
        <v>12</v>
      </c>
      <c r="H41" s="67" t="str">
        <f>$B$1&amp; 5</f>
        <v>A5</v>
      </c>
      <c r="I41" s="68" t="s">
        <v>21</v>
      </c>
      <c r="J41" s="67" t="str">
        <f>$B$1&amp; 6</f>
        <v>A6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 t="str">
        <f>VLOOKUP(H43,'Lista Zespołów'!$A$4:$E$99,3,FALSE)</f>
        <v>Akademia Wójtowicza</v>
      </c>
      <c r="C43" s="55" t="s">
        <v>21</v>
      </c>
      <c r="D43" s="54" t="str">
        <f>VLOOKUP(J43,'Lista Zespołów'!$A$4:$E$99,3,FALSE)</f>
        <v>Nike Ostrołęka 1</v>
      </c>
      <c r="F43" t="s">
        <v>22</v>
      </c>
      <c r="G43" s="50">
        <v>13</v>
      </c>
      <c r="H43" s="67" t="str">
        <f>$B$1&amp; 8</f>
        <v>A8</v>
      </c>
      <c r="I43" s="68" t="s">
        <v>21</v>
      </c>
      <c r="J43" s="67" t="str">
        <f>$B$1&amp; 6</f>
        <v>A6</v>
      </c>
    </row>
    <row r="44" spans="1:10" ht="17.399999999999999" x14ac:dyDescent="0.3">
      <c r="A44" s="50">
        <v>14</v>
      </c>
      <c r="B44" s="54" t="str">
        <f>VLOOKUP(H44,'Lista Zespołów'!$A$4:$E$99,3,FALSE)</f>
        <v>Radomka Radom 2</v>
      </c>
      <c r="C44" s="55" t="s">
        <v>21</v>
      </c>
      <c r="D44" s="54" t="str">
        <f>VLOOKUP(J44,'Lista Zespołów'!$A$4:$E$99,3,FALSE)</f>
        <v>SPS Konstancin</v>
      </c>
      <c r="F44" t="s">
        <v>22</v>
      </c>
      <c r="G44" s="50">
        <v>14</v>
      </c>
      <c r="H44" s="67" t="str">
        <f>$B$1&amp; 7</f>
        <v>A7</v>
      </c>
      <c r="I44" s="68" t="s">
        <v>21</v>
      </c>
      <c r="J44" s="67" t="str">
        <f>$B$1&amp; 5</f>
        <v>A5</v>
      </c>
    </row>
    <row r="45" spans="1:10" ht="18" x14ac:dyDescent="0.35">
      <c r="A45" s="50">
        <v>15</v>
      </c>
      <c r="B45" s="54" t="str">
        <f>VLOOKUP(H45,'Lista Zespołów'!$A$4:$E$99,3,FALSE)</f>
        <v>Dębina Nieporęt 1</v>
      </c>
      <c r="C45" s="57" t="s">
        <v>21</v>
      </c>
      <c r="D45" s="54" t="str">
        <f>VLOOKUP(J45,'Lista Zespołów'!$A$4:$E$99,3,FALSE)</f>
        <v>Dębina Nieporęt 3</v>
      </c>
      <c r="F45" t="s">
        <v>22</v>
      </c>
      <c r="G45" s="50">
        <v>15</v>
      </c>
      <c r="H45" s="67" t="str">
        <f>$B$1&amp; 1</f>
        <v>A1</v>
      </c>
      <c r="I45" s="68" t="s">
        <v>21</v>
      </c>
      <c r="J45" s="67" t="str">
        <f>$B$1&amp; 4</f>
        <v>A4</v>
      </c>
    </row>
    <row r="46" spans="1:10" ht="18" x14ac:dyDescent="0.35">
      <c r="A46" s="50">
        <v>16</v>
      </c>
      <c r="B46" s="54" t="str">
        <f>VLOOKUP(H46,'Lista Zespołów'!$A$4:$E$99,3,FALSE)</f>
        <v>Olimp Mińsk Maz. 1</v>
      </c>
      <c r="C46" s="57" t="s">
        <v>21</v>
      </c>
      <c r="D46" s="54" t="str">
        <f>VLOOKUP(J46,'Lista Zespołów'!$A$4:$E$99,3,FALSE)</f>
        <v>Dębina Nieporęt 2</v>
      </c>
      <c r="F46" t="s">
        <v>22</v>
      </c>
      <c r="G46" s="50">
        <v>16</v>
      </c>
      <c r="H46" s="67" t="str">
        <f>$B$1&amp; 2</f>
        <v>A2</v>
      </c>
      <c r="I46" s="68" t="s">
        <v>21</v>
      </c>
      <c r="J46" s="67" t="str">
        <f>$B$1&amp; 3</f>
        <v>A3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 t="str">
        <f>VLOOKUP(H48,'Lista Zespołów'!$A$4:$E$99,3,FALSE)</f>
        <v>Dębina Nieporęt 2</v>
      </c>
      <c r="C48" s="55" t="s">
        <v>21</v>
      </c>
      <c r="D48" s="54" t="str">
        <f>VLOOKUP(J48,'Lista Zespołów'!$A$4:$E$99,3,FALSE)</f>
        <v>Akademia Wójtowicza</v>
      </c>
      <c r="F48" t="s">
        <v>22</v>
      </c>
      <c r="G48" s="50">
        <v>17</v>
      </c>
      <c r="H48" s="67" t="str">
        <f>$B$1&amp; 3</f>
        <v>A3</v>
      </c>
      <c r="I48" s="68" t="s">
        <v>21</v>
      </c>
      <c r="J48" s="67" t="str">
        <f>$B$1&amp; 8</f>
        <v>A8</v>
      </c>
    </row>
    <row r="49" spans="1:10" ht="18" x14ac:dyDescent="0.35">
      <c r="A49" s="50">
        <v>18</v>
      </c>
      <c r="B49" s="54" t="str">
        <f>VLOOKUP(H49,'Lista Zespołów'!$A$4:$E$99,3,FALSE)</f>
        <v>Dębina Nieporęt 3</v>
      </c>
      <c r="C49" s="57" t="s">
        <v>21</v>
      </c>
      <c r="D49" s="54" t="str">
        <f>VLOOKUP(J49,'Lista Zespołów'!$A$4:$E$99,3,FALSE)</f>
        <v>Olimp Mińsk Maz. 1</v>
      </c>
      <c r="F49" t="s">
        <v>22</v>
      </c>
      <c r="G49" s="50">
        <v>18</v>
      </c>
      <c r="H49" s="67" t="str">
        <f>$B$1&amp; 4</f>
        <v>A4</v>
      </c>
      <c r="I49" s="68" t="s">
        <v>21</v>
      </c>
      <c r="J49" s="67" t="str">
        <f>$B$1&amp; 2</f>
        <v>A2</v>
      </c>
    </row>
    <row r="50" spans="1:10" ht="18" x14ac:dyDescent="0.35">
      <c r="A50" s="50">
        <v>19</v>
      </c>
      <c r="B50" s="54" t="str">
        <f>VLOOKUP(H50,'Lista Zespołów'!$A$4:$E$99,3,FALSE)</f>
        <v>SPS Konstancin</v>
      </c>
      <c r="C50" s="57" t="s">
        <v>21</v>
      </c>
      <c r="D50" s="54" t="str">
        <f>VLOOKUP(J50,'Lista Zespołów'!$A$4:$E$99,3,FALSE)</f>
        <v>Dębina Nieporęt 1</v>
      </c>
      <c r="F50" t="s">
        <v>22</v>
      </c>
      <c r="G50" s="50">
        <v>19</v>
      </c>
      <c r="H50" s="67" t="str">
        <f>$B$1&amp; 5</f>
        <v>A5</v>
      </c>
      <c r="I50" s="68" t="s">
        <v>21</v>
      </c>
      <c r="J50" s="67" t="str">
        <f>$B$1&amp; 1</f>
        <v>A1</v>
      </c>
    </row>
    <row r="51" spans="1:10" ht="18" x14ac:dyDescent="0.3">
      <c r="A51" s="118">
        <v>20</v>
      </c>
      <c r="B51" s="54" t="str">
        <f>VLOOKUP(H51,'Lista Zespołów'!$A$4:$E$99,3,FALSE)</f>
        <v>Nike Ostrołęka 1</v>
      </c>
      <c r="C51" s="119" t="s">
        <v>21</v>
      </c>
      <c r="D51" s="54" t="str">
        <f>VLOOKUP(J51,'Lista Zespołów'!$A$4:$E$99,3,FALSE)</f>
        <v>Radomka Radom 2</v>
      </c>
      <c r="F51" t="s">
        <v>22</v>
      </c>
      <c r="G51" s="118">
        <v>20</v>
      </c>
      <c r="H51" s="67" t="str">
        <f>$B$1&amp; 6</f>
        <v>A6</v>
      </c>
      <c r="I51" s="68" t="s">
        <v>21</v>
      </c>
      <c r="J51" s="67" t="str">
        <f>$B$1&amp; 7</f>
        <v>A7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 t="str">
        <f>VLOOKUP(H53,'Lista Zespołów'!$A$4:$E$99,3,FALSE)</f>
        <v>Akademia Wójtowicza</v>
      </c>
      <c r="C53" s="55" t="s">
        <v>21</v>
      </c>
      <c r="D53" s="54" t="str">
        <f>VLOOKUP(J53,'Lista Zespołów'!$A$4:$E$99,3,FALSE)</f>
        <v>Radomka Radom 2</v>
      </c>
      <c r="F53" t="s">
        <v>22</v>
      </c>
      <c r="G53" s="50">
        <v>21</v>
      </c>
      <c r="H53" s="67" t="str">
        <f>$B$1&amp; 8</f>
        <v>A8</v>
      </c>
      <c r="I53" s="68" t="s">
        <v>21</v>
      </c>
      <c r="J53" s="67" t="str">
        <f>$B$1&amp; 7</f>
        <v>A7</v>
      </c>
    </row>
    <row r="54" spans="1:10" ht="18" x14ac:dyDescent="0.35">
      <c r="A54" s="50">
        <v>22</v>
      </c>
      <c r="B54" s="54" t="str">
        <f>VLOOKUP(H54,'Lista Zespołów'!$A$4:$E$99,3,FALSE)</f>
        <v>Dębina Nieporęt 1</v>
      </c>
      <c r="C54" s="57" t="s">
        <v>21</v>
      </c>
      <c r="D54" s="54" t="str">
        <f>VLOOKUP(J54,'Lista Zespołów'!$A$4:$E$99,3,FALSE)</f>
        <v>Nike Ostrołęka 1</v>
      </c>
      <c r="F54" t="s">
        <v>22</v>
      </c>
      <c r="G54" s="50">
        <v>22</v>
      </c>
      <c r="H54" s="67" t="str">
        <f>$B$1&amp; 1</f>
        <v>A1</v>
      </c>
      <c r="I54" s="68" t="s">
        <v>21</v>
      </c>
      <c r="J54" s="67" t="str">
        <f>$B$1&amp; 6</f>
        <v>A6</v>
      </c>
    </row>
    <row r="55" spans="1:10" ht="18" x14ac:dyDescent="0.35">
      <c r="A55" s="50">
        <v>23</v>
      </c>
      <c r="B55" s="54" t="str">
        <f>VLOOKUP(H55,'Lista Zespołów'!$A$4:$E$99,3,FALSE)</f>
        <v>Olimp Mińsk Maz. 1</v>
      </c>
      <c r="C55" s="57" t="s">
        <v>21</v>
      </c>
      <c r="D55" s="54" t="str">
        <f>VLOOKUP(J55,'Lista Zespołów'!$A$4:$E$99,3,FALSE)</f>
        <v>SPS Konstancin</v>
      </c>
      <c r="F55" t="s">
        <v>22</v>
      </c>
      <c r="G55" s="50">
        <v>23</v>
      </c>
      <c r="H55" s="67" t="str">
        <f>$B$1&amp; 2</f>
        <v>A2</v>
      </c>
      <c r="I55" s="68" t="s">
        <v>21</v>
      </c>
      <c r="J55" s="67" t="str">
        <f>$B$1&amp; 5</f>
        <v>A5</v>
      </c>
    </row>
    <row r="56" spans="1:10" ht="18" x14ac:dyDescent="0.3">
      <c r="A56" s="118">
        <v>24</v>
      </c>
      <c r="B56" s="54" t="str">
        <f>VLOOKUP(H56,'Lista Zespołów'!$A$4:$E$99,3,FALSE)</f>
        <v>Dębina Nieporęt 2</v>
      </c>
      <c r="C56" s="119" t="s">
        <v>21</v>
      </c>
      <c r="D56" s="54" t="str">
        <f>VLOOKUP(J56,'Lista Zespołów'!$A$4:$E$99,3,FALSE)</f>
        <v>Dębina Nieporęt 3</v>
      </c>
      <c r="F56" t="s">
        <v>22</v>
      </c>
      <c r="G56" s="118">
        <v>24</v>
      </c>
      <c r="H56" s="67" t="str">
        <f>$B$1&amp; 3</f>
        <v>A3</v>
      </c>
      <c r="I56" s="68" t="s">
        <v>21</v>
      </c>
      <c r="J56" s="67" t="str">
        <f>$B$1&amp; 4</f>
        <v>A4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 t="str">
        <f>VLOOKUP(H58,'Lista Zespołów'!$A$4:$E$99,3,FALSE)</f>
        <v>Dębina Nieporęt 3</v>
      </c>
      <c r="C58" s="55" t="s">
        <v>21</v>
      </c>
      <c r="D58" s="54" t="str">
        <f>VLOOKUP(J58,'Lista Zespołów'!$A$4:$E$99,3,FALSE)</f>
        <v>Akademia Wójtowicza</v>
      </c>
      <c r="F58" t="s">
        <v>22</v>
      </c>
      <c r="G58" s="50">
        <v>25</v>
      </c>
      <c r="H58" s="67" t="str">
        <f>$B$1&amp; 4</f>
        <v>A4</v>
      </c>
      <c r="I58" s="68" t="s">
        <v>21</v>
      </c>
      <c r="J58" s="67" t="str">
        <f>$B$1&amp; 8</f>
        <v>A8</v>
      </c>
    </row>
    <row r="59" spans="1:10" ht="18" x14ac:dyDescent="0.35">
      <c r="A59" s="50">
        <v>26</v>
      </c>
      <c r="B59" s="54" t="str">
        <f>VLOOKUP(H59,'Lista Zespołów'!$A$4:$E$99,3,FALSE)</f>
        <v>SPS Konstancin</v>
      </c>
      <c r="C59" s="57" t="s">
        <v>21</v>
      </c>
      <c r="D59" s="54" t="str">
        <f>VLOOKUP(J59,'Lista Zespołów'!$A$4:$E$99,3,FALSE)</f>
        <v>Dębina Nieporęt 2</v>
      </c>
      <c r="F59" t="s">
        <v>22</v>
      </c>
      <c r="G59" s="50">
        <v>26</v>
      </c>
      <c r="H59" s="67" t="str">
        <f>$B$1&amp; 5</f>
        <v>A5</v>
      </c>
      <c r="I59" s="68" t="s">
        <v>21</v>
      </c>
      <c r="J59" s="67" t="str">
        <f>$B$1&amp; 3</f>
        <v>A3</v>
      </c>
    </row>
    <row r="60" spans="1:10" ht="18" x14ac:dyDescent="0.35">
      <c r="A60" s="50">
        <v>27</v>
      </c>
      <c r="B60" s="54" t="str">
        <f>VLOOKUP(H60,'Lista Zespołów'!$A$4:$E$99,3,FALSE)</f>
        <v>Nike Ostrołęka 1</v>
      </c>
      <c r="C60" s="57" t="s">
        <v>21</v>
      </c>
      <c r="D60" s="54" t="str">
        <f>VLOOKUP(J60,'Lista Zespołów'!$A$4:$E$99,3,FALSE)</f>
        <v>Olimp Mińsk Maz. 1</v>
      </c>
      <c r="F60" t="s">
        <v>22</v>
      </c>
      <c r="G60" s="50">
        <v>27</v>
      </c>
      <c r="H60" s="67" t="str">
        <f>$B$1&amp; 6</f>
        <v>A6</v>
      </c>
      <c r="I60" s="68" t="s">
        <v>21</v>
      </c>
      <c r="J60" s="67" t="str">
        <f>$B$1&amp; 2</f>
        <v>A2</v>
      </c>
    </row>
    <row r="61" spans="1:10" ht="18" x14ac:dyDescent="0.3">
      <c r="A61" s="118">
        <v>28</v>
      </c>
      <c r="B61" s="54" t="str">
        <f>VLOOKUP(H61,'Lista Zespołów'!$A$4:$E$99,3,FALSE)</f>
        <v>Radomka Radom 2</v>
      </c>
      <c r="C61" s="119" t="s">
        <v>21</v>
      </c>
      <c r="D61" s="54" t="str">
        <f>VLOOKUP(J61,'Lista Zespołów'!$A$4:$E$99,3,FALSE)</f>
        <v>Dębina Nieporęt 1</v>
      </c>
      <c r="F61" t="s">
        <v>22</v>
      </c>
      <c r="G61" s="118">
        <v>28</v>
      </c>
      <c r="H61" s="67" t="str">
        <f>$B$1&amp; 7</f>
        <v>A7</v>
      </c>
      <c r="I61" s="68" t="s">
        <v>21</v>
      </c>
      <c r="J61" s="67" t="str">
        <f>$B$1&amp; 1</f>
        <v>A1</v>
      </c>
    </row>
  </sheetData>
  <protectedRanges>
    <protectedRange password="CF7A" sqref="C18:D18" name="Rozstęp1_1"/>
  </protectedRanges>
  <mergeCells count="20">
    <mergeCell ref="K16:L16"/>
    <mergeCell ref="M15:N15"/>
    <mergeCell ref="M16:N16"/>
    <mergeCell ref="O15:P15"/>
    <mergeCell ref="O16:P16"/>
    <mergeCell ref="S16:T16"/>
    <mergeCell ref="S15:T15"/>
    <mergeCell ref="K3:L9"/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9" zoomScale="55" zoomScaleNormal="55" workbookViewId="0">
      <selection activeCell="O17" sqref="O17"/>
    </sheetView>
  </sheetViews>
  <sheetFormatPr defaultRowHeight="14.4" x14ac:dyDescent="0.3"/>
  <cols>
    <col min="1" max="1" width="9.6640625" customWidth="1"/>
    <col min="2" max="2" width="48.44140625" bestFit="1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40" t="s">
        <v>2</v>
      </c>
      <c r="B1" s="39" t="s">
        <v>5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B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29" t="str">
        <f>_xlnm.Criteria</f>
        <v>B</v>
      </c>
      <c r="L3" s="130"/>
      <c r="M3" s="101"/>
      <c r="N3" s="101"/>
      <c r="O3" s="101"/>
      <c r="P3" s="101"/>
      <c r="Q3" s="70"/>
    </row>
    <row r="4" spans="1:20" s="2" customFormat="1" ht="26.25" customHeight="1" x14ac:dyDescent="0.5">
      <c r="A4" s="12">
        <v>1</v>
      </c>
      <c r="B4" s="13" t="str">
        <f>VLOOKUP($B$1&amp;A4,'Lista Zespołów'!$A$4:$E$99,3,FALSE)</f>
        <v>Perła Złotokłos 1</v>
      </c>
      <c r="C4" s="36">
        <f t="shared" ref="C4:C7" si="0">D4*$E$1+E4*$G$1</f>
        <v>4</v>
      </c>
      <c r="D4" s="37">
        <f>IF($C17&gt;$D17,1,0)+IF($E17&gt;$F17,1,0)+IF($G17&gt;$H17,1,0)+IF($I17&gt;$J17,1,0)+IF($K17&gt;$L17,1,0)+IF($M17&gt;$N17,1,0)+IF($O17&gt;P17,1,0)+IF(Q17&gt;R17,1,0)+IF($S17&gt;$T17,1,0)</f>
        <v>2</v>
      </c>
      <c r="E4" s="37">
        <f>IF($C17&lt;$D17,1,0)+IF($E17&lt;$F17,1,0)+IF($G17&lt;$H17,1,0)+IF($I17&lt;$J17,1,0)+IF($K17&lt;$L17,1,0)+IF(M17&lt;N17,1,0)+IF(O17&lt;P17,1,0)+IF($Q17&lt;$R17,1,0)+IF($S17&lt;$T17,1,0)</f>
        <v>5</v>
      </c>
      <c r="F4" s="37">
        <f t="shared" ref="F4:F7" si="1">E4+D4</f>
        <v>7</v>
      </c>
      <c r="G4" s="37">
        <f>SUM(D$17:D$27)</f>
        <v>96</v>
      </c>
      <c r="H4" s="37">
        <f>SUM(C$17:C$27)</f>
        <v>108</v>
      </c>
      <c r="I4" s="38">
        <f t="shared" ref="I4:I7" si="2">IFERROR(G4/H4,0)</f>
        <v>0.88888888888888884</v>
      </c>
      <c r="K4" s="130"/>
      <c r="L4" s="130"/>
      <c r="M4" s="101"/>
      <c r="N4" s="101"/>
      <c r="O4" s="101"/>
      <c r="P4" s="101"/>
      <c r="Q4" s="70"/>
    </row>
    <row r="5" spans="1:20" s="2" customFormat="1" ht="26.25" customHeight="1" x14ac:dyDescent="0.5">
      <c r="A5" s="14">
        <v>2</v>
      </c>
      <c r="B5" s="15" t="str">
        <f>VLOOKUP($B$1&amp;A5,'Lista Zespołów'!$A$4:$E$99,3,FALSE)</f>
        <v>Atena Warszawa 3</v>
      </c>
      <c r="C5" s="33">
        <f t="shared" si="0"/>
        <v>10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5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2</v>
      </c>
      <c r="F5" s="34">
        <f t="shared" si="1"/>
        <v>7</v>
      </c>
      <c r="G5" s="34">
        <f>SUM(F$17:F$27)</f>
        <v>92</v>
      </c>
      <c r="H5" s="34">
        <f>SUM(E$17:E$27)</f>
        <v>73</v>
      </c>
      <c r="I5" s="35">
        <f t="shared" si="2"/>
        <v>1.2602739726027397</v>
      </c>
      <c r="K5" s="130"/>
      <c r="L5" s="130"/>
      <c r="M5" s="101"/>
      <c r="N5" s="101"/>
      <c r="O5" s="101"/>
      <c r="P5" s="101"/>
      <c r="Q5" s="70"/>
    </row>
    <row r="6" spans="1:20" s="2" customFormat="1" ht="26.25" customHeight="1" x14ac:dyDescent="0.5">
      <c r="A6" s="12">
        <v>3</v>
      </c>
      <c r="B6" s="13" t="str">
        <f>VLOOKUP($B$1&amp;A6,'Lista Zespołów'!$A$4:$E$99,3,FALSE)</f>
        <v>Sparta Warszawa 2</v>
      </c>
      <c r="C6" s="36">
        <f t="shared" si="0"/>
        <v>14</v>
      </c>
      <c r="D6" s="37">
        <f t="shared" si="3"/>
        <v>7</v>
      </c>
      <c r="E6" s="37">
        <f t="shared" si="4"/>
        <v>0</v>
      </c>
      <c r="F6" s="37">
        <f t="shared" si="1"/>
        <v>7</v>
      </c>
      <c r="G6" s="37">
        <f>SUM(H$17:H$27)</f>
        <v>107</v>
      </c>
      <c r="H6" s="37">
        <f>SUM(G$17:G$27)</f>
        <v>57</v>
      </c>
      <c r="I6" s="38">
        <f t="shared" si="2"/>
        <v>1.8771929824561404</v>
      </c>
      <c r="K6" s="130"/>
      <c r="L6" s="130"/>
      <c r="M6" s="101"/>
      <c r="N6" s="101"/>
      <c r="O6" s="101"/>
      <c r="P6" s="101"/>
      <c r="Q6" s="70"/>
    </row>
    <row r="7" spans="1:20" s="2" customFormat="1" ht="26.25" customHeight="1" x14ac:dyDescent="0.5">
      <c r="A7" s="14">
        <v>4</v>
      </c>
      <c r="B7" s="15" t="str">
        <f>VLOOKUP($B$1&amp;A7,'Lista Zespołów'!$A$4:$E$99,3,FALSE)</f>
        <v>Radomka Radom 3</v>
      </c>
      <c r="C7" s="33">
        <f t="shared" si="0"/>
        <v>2</v>
      </c>
      <c r="D7" s="120">
        <f t="shared" si="3"/>
        <v>1</v>
      </c>
      <c r="E7" s="120">
        <f t="shared" si="4"/>
        <v>6</v>
      </c>
      <c r="F7" s="34">
        <f t="shared" si="1"/>
        <v>7</v>
      </c>
      <c r="G7" s="34">
        <f>SUM(J$17:J$27)</f>
        <v>86</v>
      </c>
      <c r="H7" s="34">
        <f>SUM(I$17:I$27)</f>
        <v>111</v>
      </c>
      <c r="I7" s="35">
        <f t="shared" si="2"/>
        <v>0.77477477477477474</v>
      </c>
      <c r="K7" s="130"/>
      <c r="L7" s="130"/>
      <c r="M7" s="101"/>
      <c r="N7" s="101"/>
      <c r="O7" s="101"/>
      <c r="P7" s="101"/>
      <c r="Q7" s="70"/>
    </row>
    <row r="8" spans="1:20" s="2" customFormat="1" ht="26.25" customHeight="1" x14ac:dyDescent="0.5">
      <c r="A8" s="12">
        <v>5</v>
      </c>
      <c r="B8" s="13" t="str">
        <f>VLOOKUP($B$1&amp;A8,'Lista Zespołów'!$A$4:$E$99,3,FALSE)</f>
        <v>Atena Warszawa 4</v>
      </c>
      <c r="C8" s="36">
        <f>D8*$E$1+E8*$G$1</f>
        <v>10</v>
      </c>
      <c r="D8" s="37">
        <f t="shared" si="3"/>
        <v>5</v>
      </c>
      <c r="E8" s="37">
        <f t="shared" si="4"/>
        <v>2</v>
      </c>
      <c r="F8" s="37">
        <f>E8+D8</f>
        <v>7</v>
      </c>
      <c r="G8" s="37">
        <f>SUM(L$17:L$27)</f>
        <v>92</v>
      </c>
      <c r="H8" s="37">
        <f>SUM(K$17:K$27)</f>
        <v>84</v>
      </c>
      <c r="I8" s="38">
        <f>IFERROR(G8/H8,0)</f>
        <v>1.0952380952380953</v>
      </c>
      <c r="K8" s="130"/>
      <c r="L8" s="130"/>
      <c r="M8" s="101"/>
      <c r="N8" s="101"/>
      <c r="O8" s="101"/>
      <c r="P8" s="101"/>
      <c r="Q8" s="70"/>
    </row>
    <row r="9" spans="1:20" s="2" customFormat="1" ht="26.25" customHeight="1" x14ac:dyDescent="0.5">
      <c r="A9" s="14">
        <v>6</v>
      </c>
      <c r="B9" s="15" t="str">
        <f>VLOOKUP($B$1&amp;A9,'Lista Zespołów'!$A$4:$E$99,3,FALSE)</f>
        <v>Atena Warszawa 6</v>
      </c>
      <c r="C9" s="33">
        <f t="shared" ref="C9" si="5">D9*$E$1+E9*$G$1</f>
        <v>4</v>
      </c>
      <c r="D9" s="120">
        <f t="shared" si="3"/>
        <v>2</v>
      </c>
      <c r="E9" s="120">
        <f t="shared" si="4"/>
        <v>5</v>
      </c>
      <c r="F9" s="34">
        <f t="shared" ref="F9" si="6">E9+D9</f>
        <v>7</v>
      </c>
      <c r="G9" s="34">
        <f>SUM(N$17:N$27)</f>
        <v>86</v>
      </c>
      <c r="H9" s="34">
        <f>SUM(M$17:M$27)</f>
        <v>105</v>
      </c>
      <c r="I9" s="35">
        <f t="shared" ref="I9" si="7">IFERROR(G9/H9,0)</f>
        <v>0.81904761904761902</v>
      </c>
      <c r="K9" s="130"/>
      <c r="L9" s="130"/>
      <c r="M9" s="101"/>
      <c r="N9" s="101"/>
      <c r="O9" s="101"/>
      <c r="P9" s="101"/>
      <c r="Q9" s="70"/>
    </row>
    <row r="10" spans="1:20" s="2" customFormat="1" ht="26.25" customHeight="1" x14ac:dyDescent="0.5">
      <c r="A10" s="12">
        <v>7</v>
      </c>
      <c r="B10" s="13" t="str">
        <f>VLOOKUP($B$1&amp;A10,'Lista Zespołów'!$A$4:$E$99,3,FALSE)</f>
        <v>Radomka Radom 5</v>
      </c>
      <c r="C10" s="36">
        <f>D10*$E$1+E10*$G$1</f>
        <v>2</v>
      </c>
      <c r="D10" s="37">
        <f t="shared" si="3"/>
        <v>1</v>
      </c>
      <c r="E10" s="37">
        <f t="shared" si="4"/>
        <v>6</v>
      </c>
      <c r="F10" s="37">
        <f>E10+D10</f>
        <v>7</v>
      </c>
      <c r="G10" s="37">
        <f>SUM(P$17:P$27)</f>
        <v>77</v>
      </c>
      <c r="H10" s="37">
        <f>SUM(O$17:O$27)</f>
        <v>106</v>
      </c>
      <c r="I10" s="38">
        <f>IFERROR(G10/H10,0)</f>
        <v>0.72641509433962259</v>
      </c>
      <c r="K10" s="101"/>
      <c r="L10" s="101"/>
      <c r="M10" s="101"/>
      <c r="N10" s="101"/>
      <c r="O10" s="101"/>
      <c r="P10" s="101"/>
      <c r="Q10" s="100"/>
    </row>
    <row r="11" spans="1:20" s="2" customFormat="1" ht="26.25" customHeight="1" x14ac:dyDescent="0.5">
      <c r="A11" s="14">
        <v>8</v>
      </c>
      <c r="B11" s="15" t="str">
        <f>VLOOKUP($B$1&amp;A11,'Lista Zespołów'!$A$4:$E$99,3,FALSE)</f>
        <v>Volley Wyszków 3</v>
      </c>
      <c r="C11" s="33">
        <f t="shared" ref="C11" si="8">D11*$E$1+E11*$G$1</f>
        <v>10</v>
      </c>
      <c r="D11" s="120">
        <f t="shared" si="3"/>
        <v>5</v>
      </c>
      <c r="E11" s="120">
        <f t="shared" si="4"/>
        <v>2</v>
      </c>
      <c r="F11" s="34">
        <f t="shared" ref="F11" si="9">E11+D11</f>
        <v>7</v>
      </c>
      <c r="G11" s="34">
        <f>SUM(R$17:R$27)</f>
        <v>91</v>
      </c>
      <c r="H11" s="34">
        <f>SUM(Q$17:Q$27)</f>
        <v>83</v>
      </c>
      <c r="I11" s="35">
        <f t="shared" ref="I11" si="10">IFERROR(G11/H11,0)</f>
        <v>1.0963855421686748</v>
      </c>
      <c r="K11" s="101"/>
      <c r="L11" s="101"/>
      <c r="M11" s="101"/>
      <c r="N11" s="101"/>
      <c r="O11" s="101"/>
      <c r="P11" s="101"/>
      <c r="Q11" s="10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B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 t="str">
        <f>VLOOKUP($B$1&amp;C15,'Lista Zespołów'!$A$4:$E$99,3,FALSE)</f>
        <v>Perła Złotokłos 1</v>
      </c>
      <c r="D16" s="124"/>
      <c r="E16" s="123" t="str">
        <f>VLOOKUP($B$1&amp;E15,'Lista Zespołów'!$A$4:$E$99,3,FALSE)</f>
        <v>Atena Warszawa 3</v>
      </c>
      <c r="F16" s="124"/>
      <c r="G16" s="123" t="str">
        <f>VLOOKUP($B$1&amp;G15,'Lista Zespołów'!$A$4:$E$99,3,FALSE)</f>
        <v>Sparta Warszawa 2</v>
      </c>
      <c r="H16" s="124"/>
      <c r="I16" s="123" t="str">
        <f>VLOOKUP($B$1&amp;I15,'Lista Zespołów'!$A$4:$E$99,3,FALSE)</f>
        <v>Radomka Radom 3</v>
      </c>
      <c r="J16" s="124"/>
      <c r="K16" s="135" t="str">
        <f>VLOOKUP($B$1&amp;K15,'Lista Zespołów'!$A$4:$E$99,3,FALSE)</f>
        <v>Atena Warszawa 4</v>
      </c>
      <c r="L16" s="136"/>
      <c r="M16" s="123" t="str">
        <f>VLOOKUP($B$1&amp;M15,'Lista Zespołów'!$A$4:$E$99,3,FALSE)</f>
        <v>Atena Warszawa 6</v>
      </c>
      <c r="N16" s="124"/>
      <c r="O16" s="123" t="str">
        <f>VLOOKUP($B$1&amp;O15,'Lista Zespołów'!$A$4:$E$99,3,FALSE)</f>
        <v>Radomka Radom 5</v>
      </c>
      <c r="P16" s="124"/>
      <c r="Q16" s="123" t="str">
        <f>VLOOKUP($B$1&amp;Q15,'Lista Zespołów'!$A$4:$E$99,3,FALSE)</f>
        <v>Volley Wyszków 3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 t="str">
        <f>VLOOKUP($B$1&amp;A17,'Lista Zespołów'!$A$4:$E$99,3,FALSE)</f>
        <v>Perła Złotokłos 1</v>
      </c>
      <c r="C17" s="25" t="s">
        <v>16</v>
      </c>
      <c r="D17" s="26" t="s">
        <v>16</v>
      </c>
      <c r="E17" s="19">
        <v>10</v>
      </c>
      <c r="F17" s="30">
        <v>15</v>
      </c>
      <c r="G17" s="19">
        <v>15</v>
      </c>
      <c r="H17" s="30">
        <v>17</v>
      </c>
      <c r="I17" s="19">
        <v>16</v>
      </c>
      <c r="J17" s="30">
        <v>14</v>
      </c>
      <c r="K17" s="19">
        <v>10</v>
      </c>
      <c r="L17" s="30">
        <v>15</v>
      </c>
      <c r="M17" s="19">
        <v>18</v>
      </c>
      <c r="N17" s="30">
        <v>20</v>
      </c>
      <c r="O17" s="19">
        <v>15</v>
      </c>
      <c r="P17" s="30">
        <v>12</v>
      </c>
      <c r="Q17" s="19">
        <v>12</v>
      </c>
      <c r="R17" s="30">
        <v>15</v>
      </c>
      <c r="S17" s="19"/>
      <c r="T17" s="30"/>
    </row>
    <row r="18" spans="1:20" s="2" customFormat="1" ht="73.5" customHeight="1" thickBot="1" x14ac:dyDescent="0.35">
      <c r="A18" s="73">
        <v>2</v>
      </c>
      <c r="B18" s="80" t="str">
        <f>VLOOKUP($B$1&amp;A18,'Lista Zespołów'!$A$4:$E$99,3,FALSE)</f>
        <v>Atena Warszawa 3</v>
      </c>
      <c r="C18" s="76">
        <f>IF(F17="","",F17)</f>
        <v>15</v>
      </c>
      <c r="D18" s="77">
        <f>IF(E17="","",E17)</f>
        <v>10</v>
      </c>
      <c r="E18" s="27" t="s">
        <v>16</v>
      </c>
      <c r="F18" s="28" t="s">
        <v>16</v>
      </c>
      <c r="G18" s="23">
        <v>6</v>
      </c>
      <c r="H18" s="31">
        <v>15</v>
      </c>
      <c r="I18" s="23">
        <v>15</v>
      </c>
      <c r="J18" s="31">
        <v>5</v>
      </c>
      <c r="K18" s="23">
        <v>11</v>
      </c>
      <c r="L18" s="31">
        <v>15</v>
      </c>
      <c r="M18" s="23">
        <v>15</v>
      </c>
      <c r="N18" s="31">
        <v>9</v>
      </c>
      <c r="O18" s="23">
        <v>15</v>
      </c>
      <c r="P18" s="31">
        <v>9</v>
      </c>
      <c r="Q18" s="23">
        <v>15</v>
      </c>
      <c r="R18" s="31">
        <v>10</v>
      </c>
      <c r="S18" s="23"/>
      <c r="T18" s="31"/>
    </row>
    <row r="19" spans="1:20" s="2" customFormat="1" ht="73.5" customHeight="1" thickBot="1" x14ac:dyDescent="0.35">
      <c r="A19" s="74">
        <v>3</v>
      </c>
      <c r="B19" s="81" t="str">
        <f>VLOOKUP($B$1&amp;A19,'Lista Zespołów'!$A$4:$E$99,3,FALSE)</f>
        <v>Sparta Warszawa 2</v>
      </c>
      <c r="C19" s="75">
        <f>IF(H17="","",H17)</f>
        <v>17</v>
      </c>
      <c r="D19" s="78">
        <f>IF(G17="","",G17)</f>
        <v>15</v>
      </c>
      <c r="E19" s="75">
        <f>IF(H18="","",H18)</f>
        <v>15</v>
      </c>
      <c r="F19" s="78">
        <f>IF(G18="","",G18)</f>
        <v>6</v>
      </c>
      <c r="G19" s="29" t="s">
        <v>16</v>
      </c>
      <c r="H19" s="26" t="s">
        <v>16</v>
      </c>
      <c r="I19" s="24">
        <v>15</v>
      </c>
      <c r="J19" s="30">
        <v>9</v>
      </c>
      <c r="K19" s="24">
        <v>15</v>
      </c>
      <c r="L19" s="30">
        <v>7</v>
      </c>
      <c r="M19" s="24">
        <v>15</v>
      </c>
      <c r="N19" s="30">
        <v>6</v>
      </c>
      <c r="O19" s="24">
        <v>15</v>
      </c>
      <c r="P19" s="30">
        <v>8</v>
      </c>
      <c r="Q19" s="24">
        <v>15</v>
      </c>
      <c r="R19" s="30">
        <v>6</v>
      </c>
      <c r="S19" s="24"/>
      <c r="T19" s="30"/>
    </row>
    <row r="20" spans="1:20" s="2" customFormat="1" ht="73.5" customHeight="1" thickBot="1" x14ac:dyDescent="0.35">
      <c r="A20" s="73">
        <v>4</v>
      </c>
      <c r="B20" s="80" t="str">
        <f>VLOOKUP($B$1&amp;A20,'Lista Zespołów'!$A$4:$E$99,3,FALSE)</f>
        <v>Radomka Radom 3</v>
      </c>
      <c r="C20" s="76">
        <f>IF(J17="","",J17)</f>
        <v>14</v>
      </c>
      <c r="D20" s="77">
        <f>IF(I17="","",I17)</f>
        <v>16</v>
      </c>
      <c r="E20" s="76">
        <f>IF(J18="","",J18)</f>
        <v>5</v>
      </c>
      <c r="F20" s="77">
        <f>IF(I18="","",I18)</f>
        <v>15</v>
      </c>
      <c r="G20" s="76">
        <f>IF(J19="","",J19)</f>
        <v>9</v>
      </c>
      <c r="H20" s="77">
        <f>IF(I19="","",I19)</f>
        <v>15</v>
      </c>
      <c r="I20" s="27" t="s">
        <v>16</v>
      </c>
      <c r="J20" s="28" t="s">
        <v>16</v>
      </c>
      <c r="K20" s="23">
        <v>12</v>
      </c>
      <c r="L20" s="31">
        <v>15</v>
      </c>
      <c r="M20" s="23">
        <v>19</v>
      </c>
      <c r="N20" s="31">
        <v>17</v>
      </c>
      <c r="O20" s="23">
        <v>16</v>
      </c>
      <c r="P20" s="31">
        <v>18</v>
      </c>
      <c r="Q20" s="23">
        <v>11</v>
      </c>
      <c r="R20" s="31">
        <v>15</v>
      </c>
      <c r="S20" s="23"/>
      <c r="T20" s="31"/>
    </row>
    <row r="21" spans="1:20" s="2" customFormat="1" ht="73.5" customHeight="1" thickBot="1" x14ac:dyDescent="0.35">
      <c r="A21" s="73">
        <v>5</v>
      </c>
      <c r="B21" s="80" t="str">
        <f>VLOOKUP($B$1&amp;A21,'Lista Zespołów'!$A$4:$E$99,3,FALSE)</f>
        <v>Atena Warszawa 4</v>
      </c>
      <c r="C21" s="76">
        <f>IF(L17="","",L17)</f>
        <v>15</v>
      </c>
      <c r="D21" s="77">
        <f>IF(K17="","",K17)</f>
        <v>10</v>
      </c>
      <c r="E21" s="76">
        <f>IF(L18="","",L18)</f>
        <v>15</v>
      </c>
      <c r="F21" s="77">
        <f>IF(K18="","",K18)</f>
        <v>11</v>
      </c>
      <c r="G21" s="76">
        <f>IF(L19="","",L19)</f>
        <v>7</v>
      </c>
      <c r="H21" s="77">
        <f>IF(K19="","",K19)</f>
        <v>15</v>
      </c>
      <c r="I21" s="76">
        <f>IF(L20="","",L20)</f>
        <v>15</v>
      </c>
      <c r="J21" s="77">
        <f>IF(K20="","",K20)</f>
        <v>12</v>
      </c>
      <c r="K21" s="27" t="s">
        <v>16</v>
      </c>
      <c r="L21" s="58" t="s">
        <v>16</v>
      </c>
      <c r="M21" s="24">
        <v>15</v>
      </c>
      <c r="N21" s="30">
        <v>9</v>
      </c>
      <c r="O21" s="24">
        <v>15</v>
      </c>
      <c r="P21" s="30">
        <v>12</v>
      </c>
      <c r="Q21" s="24">
        <v>10</v>
      </c>
      <c r="R21" s="30">
        <v>15</v>
      </c>
      <c r="S21" s="23"/>
      <c r="T21" s="31"/>
    </row>
    <row r="22" spans="1:20" s="2" customFormat="1" ht="73.5" customHeight="1" thickBot="1" x14ac:dyDescent="0.35">
      <c r="A22" s="73">
        <v>6</v>
      </c>
      <c r="B22" s="80" t="str">
        <f>VLOOKUP($B$1&amp;A22,'Lista Zespołów'!$A$4:$E$99,3,FALSE)</f>
        <v>Atena Warszawa 6</v>
      </c>
      <c r="C22" s="76">
        <f>IF(N17="","",N17)</f>
        <v>20</v>
      </c>
      <c r="D22" s="77">
        <f>IF(M17="","",M17)</f>
        <v>18</v>
      </c>
      <c r="E22" s="76">
        <f>IF(N18="","",N18)</f>
        <v>9</v>
      </c>
      <c r="F22" s="77">
        <f>IF(M18="","",M18)</f>
        <v>15</v>
      </c>
      <c r="G22" s="76">
        <f>IF(N19="","",N19)</f>
        <v>6</v>
      </c>
      <c r="H22" s="77">
        <f>IF(M19="","",M19)</f>
        <v>15</v>
      </c>
      <c r="I22" s="76">
        <f>IF(N20="","",N20)</f>
        <v>17</v>
      </c>
      <c r="J22" s="77">
        <f>IF(M20="","",M20)</f>
        <v>19</v>
      </c>
      <c r="K22" s="76">
        <f>IF(N21="","",N21)</f>
        <v>9</v>
      </c>
      <c r="L22" s="77">
        <f>IF(M21="","",M21)</f>
        <v>15</v>
      </c>
      <c r="M22" s="27" t="s">
        <v>16</v>
      </c>
      <c r="N22" s="58" t="s">
        <v>16</v>
      </c>
      <c r="O22" s="23">
        <v>15</v>
      </c>
      <c r="P22" s="31">
        <v>8</v>
      </c>
      <c r="Q22" s="23">
        <v>10</v>
      </c>
      <c r="R22" s="31">
        <v>15</v>
      </c>
      <c r="S22" s="23"/>
      <c r="T22" s="31"/>
    </row>
    <row r="23" spans="1:20" s="2" customFormat="1" ht="73.5" customHeight="1" thickBot="1" x14ac:dyDescent="0.35">
      <c r="A23" s="73">
        <v>7</v>
      </c>
      <c r="B23" s="80" t="str">
        <f>VLOOKUP($B$1&amp;A23,'Lista Zespołów'!$A$4:$E$99,3,FALSE)</f>
        <v>Radomka Radom 5</v>
      </c>
      <c r="C23" s="76">
        <f>IF(P17="","",P17)</f>
        <v>12</v>
      </c>
      <c r="D23" s="77">
        <f>IF(O17="","",O17)</f>
        <v>15</v>
      </c>
      <c r="E23" s="76">
        <f>IF(P18="","",P18)</f>
        <v>9</v>
      </c>
      <c r="F23" s="77">
        <f>IF(O18="","",O18)</f>
        <v>15</v>
      </c>
      <c r="G23" s="76">
        <f>IF(P19="","",P19)</f>
        <v>8</v>
      </c>
      <c r="H23" s="77">
        <f>IF(O19="","",O19)</f>
        <v>15</v>
      </c>
      <c r="I23" s="76">
        <f>IF(P20="","",P20)</f>
        <v>18</v>
      </c>
      <c r="J23" s="77">
        <f>IF(O20="","",O20)</f>
        <v>16</v>
      </c>
      <c r="K23" s="76">
        <f>IF(P21="","",P21)</f>
        <v>12</v>
      </c>
      <c r="L23" s="77">
        <f>IF(O21="","",O21)</f>
        <v>15</v>
      </c>
      <c r="M23" s="76">
        <f>IF(P22="","",P22)</f>
        <v>8</v>
      </c>
      <c r="N23" s="77">
        <f>IF(O22="","",O22)</f>
        <v>15</v>
      </c>
      <c r="O23" s="27" t="s">
        <v>16</v>
      </c>
      <c r="P23" s="58" t="s">
        <v>16</v>
      </c>
      <c r="Q23" s="24">
        <v>10</v>
      </c>
      <c r="R23" s="116">
        <v>15</v>
      </c>
      <c r="S23" s="23"/>
      <c r="T23" s="31"/>
    </row>
    <row r="24" spans="1:20" s="2" customFormat="1" ht="73.5" customHeight="1" thickBot="1" x14ac:dyDescent="0.35">
      <c r="A24" s="73">
        <v>8</v>
      </c>
      <c r="B24" s="80" t="str">
        <f>VLOOKUP($B$1&amp;A24,'Lista Zespołów'!$A$4:$E$99,3,FALSE)</f>
        <v>Volley Wyszków 3</v>
      </c>
      <c r="C24" s="76">
        <f>IF(R17="","",R17)</f>
        <v>15</v>
      </c>
      <c r="D24" s="77">
        <f>IF(Q17="","",Q17)</f>
        <v>12</v>
      </c>
      <c r="E24" s="76">
        <f>IF(R18="","",R18)</f>
        <v>10</v>
      </c>
      <c r="F24" s="77">
        <f>IF(Q18="","",Q18)</f>
        <v>15</v>
      </c>
      <c r="G24" s="76">
        <f>IF(R19="","",R19)</f>
        <v>6</v>
      </c>
      <c r="H24" s="77">
        <f>IF(Q19="","",Q19)</f>
        <v>15</v>
      </c>
      <c r="I24" s="76">
        <f>IF(R20="","",R20)</f>
        <v>15</v>
      </c>
      <c r="J24" s="77">
        <f>IF(Q20="","",Q20)</f>
        <v>11</v>
      </c>
      <c r="K24" s="76">
        <f>IF(R21="","",R21)</f>
        <v>15</v>
      </c>
      <c r="L24" s="77">
        <f>IF(Q21="","",Q21)</f>
        <v>10</v>
      </c>
      <c r="M24" s="76">
        <f>IF(R22="","",R22)</f>
        <v>15</v>
      </c>
      <c r="N24" s="77">
        <f>IF(Q22="","",Q22)</f>
        <v>10</v>
      </c>
      <c r="O24" s="76">
        <f>IF(R23="","",R23)</f>
        <v>15</v>
      </c>
      <c r="P24" s="77">
        <f>IF(Q23="","",Q23)</f>
        <v>10</v>
      </c>
      <c r="Q24" s="27" t="s">
        <v>16</v>
      </c>
      <c r="R24" s="58" t="s">
        <v>16</v>
      </c>
      <c r="S24" s="23"/>
      <c r="T24" s="31"/>
    </row>
    <row r="25" spans="1:20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 t="str">
        <f>VLOOKUP(H28,'Lista Zespołów'!$A$4:$E$99,3,FALSE)</f>
        <v>Perła Złotokłos 1</v>
      </c>
      <c r="C28" s="55" t="s">
        <v>21</v>
      </c>
      <c r="D28" s="54" t="str">
        <f>VLOOKUP(J28,'Lista Zespołów'!$A$4:$E$99,3,FALSE)</f>
        <v>Volley Wyszków 3</v>
      </c>
      <c r="F28" s="2" t="s">
        <v>22</v>
      </c>
      <c r="G28" s="62">
        <v>1</v>
      </c>
      <c r="H28" s="63" t="str">
        <f>$B$1&amp; 1</f>
        <v>B1</v>
      </c>
      <c r="I28" s="64" t="s">
        <v>21</v>
      </c>
      <c r="J28" s="63" t="str">
        <f>$B$1&amp; 8</f>
        <v>B8</v>
      </c>
    </row>
    <row r="29" spans="1:20" s="2" customFormat="1" ht="17.399999999999999" x14ac:dyDescent="0.3">
      <c r="A29" s="50">
        <v>2</v>
      </c>
      <c r="B29" s="54" t="str">
        <f>VLOOKUP(H29,'Lista Zespołów'!$A$4:$E$99,3,FALSE)</f>
        <v>Atena Warszawa 3</v>
      </c>
      <c r="C29" s="55" t="s">
        <v>21</v>
      </c>
      <c r="D29" s="54" t="str">
        <f>VLOOKUP(J29,'Lista Zespołów'!$A$4:$E$99,3,FALSE)</f>
        <v>Radomka Radom 5</v>
      </c>
      <c r="F29" s="2" t="s">
        <v>22</v>
      </c>
      <c r="G29" s="62">
        <v>2</v>
      </c>
      <c r="H29" s="63" t="str">
        <f>$B$1&amp; 2</f>
        <v>B2</v>
      </c>
      <c r="I29" s="64" t="s">
        <v>21</v>
      </c>
      <c r="J29" s="63" t="str">
        <f>$B$1&amp; 7</f>
        <v>B7</v>
      </c>
    </row>
    <row r="30" spans="1:20" s="2" customFormat="1" ht="17.399999999999999" x14ac:dyDescent="0.3">
      <c r="A30" s="50">
        <v>3</v>
      </c>
      <c r="B30" s="54" t="str">
        <f>VLOOKUP(H30,'Lista Zespołów'!$A$4:$E$99,3,FALSE)</f>
        <v>Sparta Warszawa 2</v>
      </c>
      <c r="C30" s="55" t="s">
        <v>21</v>
      </c>
      <c r="D30" s="54" t="str">
        <f>VLOOKUP(J30,'Lista Zespołów'!$A$4:$E$99,3,FALSE)</f>
        <v>Atena Warszawa 6</v>
      </c>
      <c r="F30" s="2" t="s">
        <v>22</v>
      </c>
      <c r="G30" s="62">
        <v>3</v>
      </c>
      <c r="H30" s="63" t="str">
        <f>$B$1&amp; 3</f>
        <v>B3</v>
      </c>
      <c r="I30" s="64" t="s">
        <v>21</v>
      </c>
      <c r="J30" s="65" t="str">
        <f>$B$1&amp; 6</f>
        <v>B6</v>
      </c>
    </row>
    <row r="31" spans="1:20" s="2" customFormat="1" ht="17.399999999999999" x14ac:dyDescent="0.3">
      <c r="A31" s="50">
        <v>4</v>
      </c>
      <c r="B31" s="54" t="str">
        <f>VLOOKUP(H31,'Lista Zespołów'!$A$4:$E$99,3,FALSE)</f>
        <v>Radomka Radom 3</v>
      </c>
      <c r="C31" s="55" t="s">
        <v>21</v>
      </c>
      <c r="D31" s="54" t="str">
        <f>VLOOKUP(J31,'Lista Zespołów'!$A$4:$E$99,3,FALSE)</f>
        <v>Atena Warszawa 4</v>
      </c>
      <c r="F31" s="2" t="s">
        <v>22</v>
      </c>
      <c r="G31" s="62">
        <v>4</v>
      </c>
      <c r="H31" s="63" t="str">
        <f>$B$1&amp; 4</f>
        <v>B4</v>
      </c>
      <c r="I31" s="64" t="s">
        <v>21</v>
      </c>
      <c r="J31" s="65" t="str">
        <f>$B$1&amp; 5</f>
        <v>B5</v>
      </c>
    </row>
    <row r="32" spans="1:20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 t="str">
        <f>VLOOKUP(H33,'Lista Zespołów'!$A$4:$E$99,3,FALSE)</f>
        <v>Volley Wyszków 3</v>
      </c>
      <c r="C33" s="55" t="s">
        <v>21</v>
      </c>
      <c r="D33" s="54" t="str">
        <f>VLOOKUP(J33,'Lista Zespołów'!$A$4:$E$99,3,FALSE)</f>
        <v>Atena Warszawa 4</v>
      </c>
      <c r="F33" s="2" t="s">
        <v>22</v>
      </c>
      <c r="G33" s="50">
        <v>5</v>
      </c>
      <c r="H33" s="63" t="str">
        <f>$B$1&amp; 8</f>
        <v>B8</v>
      </c>
      <c r="I33" s="64" t="s">
        <v>21</v>
      </c>
      <c r="J33" s="63" t="str">
        <f>$B$1&amp; 5</f>
        <v>B5</v>
      </c>
    </row>
    <row r="34" spans="1:10" ht="17.399999999999999" x14ac:dyDescent="0.3">
      <c r="A34" s="50">
        <v>6</v>
      </c>
      <c r="B34" s="54" t="str">
        <f>VLOOKUP(H34,'Lista Zespołów'!$A$4:$E$99,3,FALSE)</f>
        <v>Atena Warszawa 6</v>
      </c>
      <c r="C34" s="55" t="s">
        <v>21</v>
      </c>
      <c r="D34" s="54" t="str">
        <f>VLOOKUP(J34,'Lista Zespołów'!$A$4:$E$99,3,FALSE)</f>
        <v>Radomka Radom 3</v>
      </c>
      <c r="F34" s="2" t="s">
        <v>22</v>
      </c>
      <c r="G34" s="50">
        <v>6</v>
      </c>
      <c r="H34" s="63" t="str">
        <f>$B$1&amp; 6</f>
        <v>B6</v>
      </c>
      <c r="I34" s="64" t="s">
        <v>21</v>
      </c>
      <c r="J34" s="63" t="str">
        <f>$B$1&amp; 4</f>
        <v>B4</v>
      </c>
    </row>
    <row r="35" spans="1:10" ht="17.399999999999999" x14ac:dyDescent="0.3">
      <c r="A35" s="50">
        <v>7</v>
      </c>
      <c r="B35" s="54" t="str">
        <f>VLOOKUP(H35,'Lista Zespołów'!$A$4:$E$99,3,FALSE)</f>
        <v>Radomka Radom 5</v>
      </c>
      <c r="C35" s="55" t="s">
        <v>21</v>
      </c>
      <c r="D35" s="54" t="str">
        <f>VLOOKUP(J35,'Lista Zespołów'!$A$4:$E$99,3,FALSE)</f>
        <v>Sparta Warszawa 2</v>
      </c>
      <c r="F35" s="2" t="s">
        <v>22</v>
      </c>
      <c r="G35" s="50">
        <v>7</v>
      </c>
      <c r="H35" s="67" t="str">
        <f>$B$1&amp; 7</f>
        <v>B7</v>
      </c>
      <c r="I35" s="68" t="s">
        <v>21</v>
      </c>
      <c r="J35" s="67" t="str">
        <f>$B$1&amp; 3</f>
        <v>B3</v>
      </c>
    </row>
    <row r="36" spans="1:10" ht="17.399999999999999" x14ac:dyDescent="0.3">
      <c r="A36" s="50">
        <v>8</v>
      </c>
      <c r="B36" s="54" t="str">
        <f>VLOOKUP(H36,'Lista Zespołów'!$A$4:$E$99,3,FALSE)</f>
        <v>Perła Złotokłos 1</v>
      </c>
      <c r="C36" s="55" t="s">
        <v>21</v>
      </c>
      <c r="D36" s="54" t="str">
        <f>VLOOKUP(J36,'Lista Zespołów'!$A$4:$E$99,3,FALSE)</f>
        <v>Atena Warszawa 3</v>
      </c>
      <c r="F36" s="2" t="s">
        <v>22</v>
      </c>
      <c r="G36" s="50">
        <v>8</v>
      </c>
      <c r="H36" s="67" t="str">
        <f>$B$1&amp; 1</f>
        <v>B1</v>
      </c>
      <c r="I36" s="68" t="s">
        <v>21</v>
      </c>
      <c r="J36" s="67" t="str">
        <f>$B$1&amp; 2</f>
        <v>B2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 t="str">
        <f>VLOOKUP(H38,'Lista Zespołów'!$A$4:$E$99,3,FALSE)</f>
        <v>Atena Warszawa 3</v>
      </c>
      <c r="C38" s="55" t="s">
        <v>21</v>
      </c>
      <c r="D38" s="54" t="str">
        <f>VLOOKUP(J38,'Lista Zespołów'!$A$4:$E$99,3,FALSE)</f>
        <v>Volley Wyszków 3</v>
      </c>
      <c r="F38" t="s">
        <v>22</v>
      </c>
      <c r="G38" s="50">
        <v>9</v>
      </c>
      <c r="H38" s="63" t="str">
        <f>$B$1&amp; 2</f>
        <v>B2</v>
      </c>
      <c r="I38" s="64" t="s">
        <v>21</v>
      </c>
      <c r="J38" s="63" t="str">
        <f>$B$1&amp; 8</f>
        <v>B8</v>
      </c>
    </row>
    <row r="39" spans="1:10" ht="17.399999999999999" x14ac:dyDescent="0.3">
      <c r="A39" s="50">
        <v>10</v>
      </c>
      <c r="B39" s="54" t="str">
        <f>VLOOKUP(H39,'Lista Zespołów'!$A$4:$E$99,3,FALSE)</f>
        <v>Sparta Warszawa 2</v>
      </c>
      <c r="C39" s="55" t="s">
        <v>21</v>
      </c>
      <c r="D39" s="54" t="str">
        <f>VLOOKUP(J39,'Lista Zespołów'!$A$4:$E$99,3,FALSE)</f>
        <v>Perła Złotokłos 1</v>
      </c>
      <c r="F39" t="s">
        <v>22</v>
      </c>
      <c r="G39" s="50">
        <v>10</v>
      </c>
      <c r="H39" s="63" t="str">
        <f>$B$1&amp; 3</f>
        <v>B3</v>
      </c>
      <c r="I39" s="64" t="s">
        <v>21</v>
      </c>
      <c r="J39" s="63" t="str">
        <f>$B$1&amp; 1</f>
        <v>B1</v>
      </c>
    </row>
    <row r="40" spans="1:10" ht="17.399999999999999" x14ac:dyDescent="0.3">
      <c r="A40" s="50">
        <v>11</v>
      </c>
      <c r="B40" s="54" t="str">
        <f>VLOOKUP(H40,'Lista Zespołów'!$A$4:$E$99,3,FALSE)</f>
        <v>Radomka Radom 3</v>
      </c>
      <c r="C40" s="55" t="s">
        <v>21</v>
      </c>
      <c r="D40" s="54" t="str">
        <f>VLOOKUP(J40,'Lista Zespołów'!$A$4:$E$99,3,FALSE)</f>
        <v>Radomka Radom 5</v>
      </c>
      <c r="F40" t="s">
        <v>22</v>
      </c>
      <c r="G40" s="50">
        <v>11</v>
      </c>
      <c r="H40" s="67" t="str">
        <f>$B$1&amp; 4</f>
        <v>B4</v>
      </c>
      <c r="I40" s="68" t="s">
        <v>21</v>
      </c>
      <c r="J40" s="67" t="str">
        <f>$B$1&amp; 7</f>
        <v>B7</v>
      </c>
    </row>
    <row r="41" spans="1:10" ht="17.399999999999999" x14ac:dyDescent="0.3">
      <c r="A41" s="50">
        <v>12</v>
      </c>
      <c r="B41" s="54" t="str">
        <f>VLOOKUP(H41,'Lista Zespołów'!$A$4:$E$99,3,FALSE)</f>
        <v>Atena Warszawa 4</v>
      </c>
      <c r="C41" s="55" t="s">
        <v>21</v>
      </c>
      <c r="D41" s="54" t="str">
        <f>VLOOKUP(J41,'Lista Zespołów'!$A$4:$E$99,3,FALSE)</f>
        <v>Atena Warszawa 6</v>
      </c>
      <c r="F41" t="s">
        <v>22</v>
      </c>
      <c r="G41" s="50">
        <v>12</v>
      </c>
      <c r="H41" s="67" t="str">
        <f>$B$1&amp; 5</f>
        <v>B5</v>
      </c>
      <c r="I41" s="68" t="s">
        <v>21</v>
      </c>
      <c r="J41" s="67" t="str">
        <f>$B$1&amp; 6</f>
        <v>B6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 t="str">
        <f>VLOOKUP(H43,'Lista Zespołów'!$A$4:$E$99,3,FALSE)</f>
        <v>Volley Wyszków 3</v>
      </c>
      <c r="C43" s="55" t="s">
        <v>21</v>
      </c>
      <c r="D43" s="54" t="str">
        <f>VLOOKUP(J43,'Lista Zespołów'!$A$4:$E$99,3,FALSE)</f>
        <v>Atena Warszawa 6</v>
      </c>
      <c r="F43" t="s">
        <v>22</v>
      </c>
      <c r="G43" s="50">
        <v>13</v>
      </c>
      <c r="H43" s="67" t="str">
        <f>$B$1&amp; 8</f>
        <v>B8</v>
      </c>
      <c r="I43" s="68" t="s">
        <v>21</v>
      </c>
      <c r="J43" s="67" t="str">
        <f>$B$1&amp; 6</f>
        <v>B6</v>
      </c>
    </row>
    <row r="44" spans="1:10" ht="17.399999999999999" x14ac:dyDescent="0.3">
      <c r="A44" s="50">
        <v>14</v>
      </c>
      <c r="B44" s="54" t="str">
        <f>VLOOKUP(H44,'Lista Zespołów'!$A$4:$E$99,3,FALSE)</f>
        <v>Radomka Radom 5</v>
      </c>
      <c r="C44" s="55" t="s">
        <v>21</v>
      </c>
      <c r="D44" s="54" t="str">
        <f>VLOOKUP(J44,'Lista Zespołów'!$A$4:$E$99,3,FALSE)</f>
        <v>Atena Warszawa 4</v>
      </c>
      <c r="F44" t="s">
        <v>22</v>
      </c>
      <c r="G44" s="50">
        <v>14</v>
      </c>
      <c r="H44" s="67" t="str">
        <f>$B$1&amp; 7</f>
        <v>B7</v>
      </c>
      <c r="I44" s="68" t="s">
        <v>21</v>
      </c>
      <c r="J44" s="67" t="str">
        <f>$B$1&amp; 5</f>
        <v>B5</v>
      </c>
    </row>
    <row r="45" spans="1:10" ht="18" x14ac:dyDescent="0.35">
      <c r="A45" s="50">
        <v>15</v>
      </c>
      <c r="B45" s="54" t="str">
        <f>VLOOKUP(H45,'Lista Zespołów'!$A$4:$E$99,3,FALSE)</f>
        <v>Perła Złotokłos 1</v>
      </c>
      <c r="C45" s="57" t="s">
        <v>21</v>
      </c>
      <c r="D45" s="54" t="str">
        <f>VLOOKUP(J45,'Lista Zespołów'!$A$4:$E$99,3,FALSE)</f>
        <v>Radomka Radom 3</v>
      </c>
      <c r="F45" t="s">
        <v>22</v>
      </c>
      <c r="G45" s="50">
        <v>15</v>
      </c>
      <c r="H45" s="67" t="str">
        <f>$B$1&amp; 1</f>
        <v>B1</v>
      </c>
      <c r="I45" s="68" t="s">
        <v>21</v>
      </c>
      <c r="J45" s="67" t="str">
        <f>$B$1&amp; 4</f>
        <v>B4</v>
      </c>
    </row>
    <row r="46" spans="1:10" ht="18" x14ac:dyDescent="0.35">
      <c r="A46" s="50">
        <v>16</v>
      </c>
      <c r="B46" s="54" t="str">
        <f>VLOOKUP(H46,'Lista Zespołów'!$A$4:$E$99,3,FALSE)</f>
        <v>Atena Warszawa 3</v>
      </c>
      <c r="C46" s="57" t="s">
        <v>21</v>
      </c>
      <c r="D46" s="54" t="str">
        <f>VLOOKUP(J46,'Lista Zespołów'!$A$4:$E$99,3,FALSE)</f>
        <v>Sparta Warszawa 2</v>
      </c>
      <c r="F46" t="s">
        <v>22</v>
      </c>
      <c r="G46" s="50">
        <v>16</v>
      </c>
      <c r="H46" s="67" t="str">
        <f>$B$1&amp; 2</f>
        <v>B2</v>
      </c>
      <c r="I46" s="68" t="s">
        <v>21</v>
      </c>
      <c r="J46" s="67" t="str">
        <f>$B$1&amp; 3</f>
        <v>B3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 t="str">
        <f>VLOOKUP(H48,'Lista Zespołów'!$A$4:$E$99,3,FALSE)</f>
        <v>Sparta Warszawa 2</v>
      </c>
      <c r="C48" s="55" t="s">
        <v>21</v>
      </c>
      <c r="D48" s="54" t="str">
        <f>VLOOKUP(J48,'Lista Zespołów'!$A$4:$E$99,3,FALSE)</f>
        <v>Volley Wyszków 3</v>
      </c>
      <c r="F48" t="s">
        <v>22</v>
      </c>
      <c r="G48" s="50">
        <v>17</v>
      </c>
      <c r="H48" s="67" t="str">
        <f>$B$1&amp; 3</f>
        <v>B3</v>
      </c>
      <c r="I48" s="68" t="s">
        <v>21</v>
      </c>
      <c r="J48" s="67" t="str">
        <f>$B$1&amp; 8</f>
        <v>B8</v>
      </c>
    </row>
    <row r="49" spans="1:10" ht="18" x14ac:dyDescent="0.35">
      <c r="A49" s="50">
        <v>18</v>
      </c>
      <c r="B49" s="54" t="str">
        <f>VLOOKUP(H49,'Lista Zespołów'!$A$4:$E$99,3,FALSE)</f>
        <v>Radomka Radom 3</v>
      </c>
      <c r="C49" s="57" t="s">
        <v>21</v>
      </c>
      <c r="D49" s="54" t="str">
        <f>VLOOKUP(J49,'Lista Zespołów'!$A$4:$E$99,3,FALSE)</f>
        <v>Atena Warszawa 3</v>
      </c>
      <c r="F49" t="s">
        <v>22</v>
      </c>
      <c r="G49" s="50">
        <v>18</v>
      </c>
      <c r="H49" s="67" t="str">
        <f>$B$1&amp; 4</f>
        <v>B4</v>
      </c>
      <c r="I49" s="68" t="s">
        <v>21</v>
      </c>
      <c r="J49" s="67" t="str">
        <f>$B$1&amp; 2</f>
        <v>B2</v>
      </c>
    </row>
    <row r="50" spans="1:10" ht="18" x14ac:dyDescent="0.35">
      <c r="A50" s="50">
        <v>19</v>
      </c>
      <c r="B50" s="54" t="str">
        <f>VLOOKUP(H50,'Lista Zespołów'!$A$4:$E$99,3,FALSE)</f>
        <v>Atena Warszawa 4</v>
      </c>
      <c r="C50" s="57" t="s">
        <v>21</v>
      </c>
      <c r="D50" s="54" t="str">
        <f>VLOOKUP(J50,'Lista Zespołów'!$A$4:$E$99,3,FALSE)</f>
        <v>Perła Złotokłos 1</v>
      </c>
      <c r="F50" t="s">
        <v>22</v>
      </c>
      <c r="G50" s="50">
        <v>19</v>
      </c>
      <c r="H50" s="67" t="str">
        <f>$B$1&amp; 5</f>
        <v>B5</v>
      </c>
      <c r="I50" s="68" t="s">
        <v>21</v>
      </c>
      <c r="J50" s="67" t="str">
        <f>$B$1&amp; 1</f>
        <v>B1</v>
      </c>
    </row>
    <row r="51" spans="1:10" ht="18" x14ac:dyDescent="0.3">
      <c r="A51" s="118">
        <v>20</v>
      </c>
      <c r="B51" s="54" t="str">
        <f>VLOOKUP(H51,'Lista Zespołów'!$A$4:$E$99,3,FALSE)</f>
        <v>Atena Warszawa 6</v>
      </c>
      <c r="C51" s="119" t="s">
        <v>21</v>
      </c>
      <c r="D51" s="54" t="str">
        <f>VLOOKUP(J51,'Lista Zespołów'!$A$4:$E$99,3,FALSE)</f>
        <v>Radomka Radom 5</v>
      </c>
      <c r="F51" t="s">
        <v>22</v>
      </c>
      <c r="G51" s="118">
        <v>20</v>
      </c>
      <c r="H51" s="67" t="str">
        <f>$B$1&amp; 6</f>
        <v>B6</v>
      </c>
      <c r="I51" s="68" t="s">
        <v>21</v>
      </c>
      <c r="J51" s="67" t="str">
        <f>$B$1&amp; 7</f>
        <v>B7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 t="str">
        <f>VLOOKUP(H53,'Lista Zespołów'!$A$4:$E$99,3,FALSE)</f>
        <v>Volley Wyszków 3</v>
      </c>
      <c r="C53" s="55" t="s">
        <v>21</v>
      </c>
      <c r="D53" s="54" t="str">
        <f>VLOOKUP(J53,'Lista Zespołów'!$A$4:$E$99,3,FALSE)</f>
        <v>Radomka Radom 5</v>
      </c>
      <c r="F53" t="s">
        <v>22</v>
      </c>
      <c r="G53" s="50">
        <v>21</v>
      </c>
      <c r="H53" s="67" t="str">
        <f>$B$1&amp; 8</f>
        <v>B8</v>
      </c>
      <c r="I53" s="68" t="s">
        <v>21</v>
      </c>
      <c r="J53" s="67" t="str">
        <f>$B$1&amp; 7</f>
        <v>B7</v>
      </c>
    </row>
    <row r="54" spans="1:10" ht="18" x14ac:dyDescent="0.35">
      <c r="A54" s="50">
        <v>22</v>
      </c>
      <c r="B54" s="54" t="str">
        <f>VLOOKUP(H54,'Lista Zespołów'!$A$4:$E$99,3,FALSE)</f>
        <v>Perła Złotokłos 1</v>
      </c>
      <c r="C54" s="57" t="s">
        <v>21</v>
      </c>
      <c r="D54" s="54" t="str">
        <f>VLOOKUP(J54,'Lista Zespołów'!$A$4:$E$99,3,FALSE)</f>
        <v>Atena Warszawa 6</v>
      </c>
      <c r="F54" t="s">
        <v>22</v>
      </c>
      <c r="G54" s="50">
        <v>22</v>
      </c>
      <c r="H54" s="67" t="str">
        <f>$B$1&amp; 1</f>
        <v>B1</v>
      </c>
      <c r="I54" s="68" t="s">
        <v>21</v>
      </c>
      <c r="J54" s="67" t="str">
        <f>$B$1&amp; 6</f>
        <v>B6</v>
      </c>
    </row>
    <row r="55" spans="1:10" ht="18" x14ac:dyDescent="0.35">
      <c r="A55" s="50">
        <v>23</v>
      </c>
      <c r="B55" s="54" t="str">
        <f>VLOOKUP(H55,'Lista Zespołów'!$A$4:$E$99,3,FALSE)</f>
        <v>Atena Warszawa 3</v>
      </c>
      <c r="C55" s="57" t="s">
        <v>21</v>
      </c>
      <c r="D55" s="54" t="str">
        <f>VLOOKUP(J55,'Lista Zespołów'!$A$4:$E$99,3,FALSE)</f>
        <v>Atena Warszawa 4</v>
      </c>
      <c r="F55" t="s">
        <v>22</v>
      </c>
      <c r="G55" s="50">
        <v>23</v>
      </c>
      <c r="H55" s="67" t="str">
        <f>$B$1&amp; 2</f>
        <v>B2</v>
      </c>
      <c r="I55" s="68" t="s">
        <v>21</v>
      </c>
      <c r="J55" s="67" t="str">
        <f>$B$1&amp; 5</f>
        <v>B5</v>
      </c>
    </row>
    <row r="56" spans="1:10" ht="18" x14ac:dyDescent="0.3">
      <c r="A56" s="118">
        <v>24</v>
      </c>
      <c r="B56" s="54" t="str">
        <f>VLOOKUP(H56,'Lista Zespołów'!$A$4:$E$99,3,FALSE)</f>
        <v>Sparta Warszawa 2</v>
      </c>
      <c r="C56" s="119" t="s">
        <v>21</v>
      </c>
      <c r="D56" s="54" t="str">
        <f>VLOOKUP(J56,'Lista Zespołów'!$A$4:$E$99,3,FALSE)</f>
        <v>Radomka Radom 3</v>
      </c>
      <c r="F56" t="s">
        <v>22</v>
      </c>
      <c r="G56" s="118">
        <v>24</v>
      </c>
      <c r="H56" s="67" t="str">
        <f>$B$1&amp; 3</f>
        <v>B3</v>
      </c>
      <c r="I56" s="68" t="s">
        <v>21</v>
      </c>
      <c r="J56" s="67" t="str">
        <f>$B$1&amp; 4</f>
        <v>B4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 t="str">
        <f>VLOOKUP(H58,'Lista Zespołów'!$A$4:$E$99,3,FALSE)</f>
        <v>Radomka Radom 3</v>
      </c>
      <c r="C58" s="55" t="s">
        <v>21</v>
      </c>
      <c r="D58" s="54" t="str">
        <f>VLOOKUP(J58,'Lista Zespołów'!$A$4:$E$99,3,FALSE)</f>
        <v>Volley Wyszków 3</v>
      </c>
      <c r="F58" t="s">
        <v>22</v>
      </c>
      <c r="G58" s="50">
        <v>25</v>
      </c>
      <c r="H58" s="67" t="str">
        <f>$B$1&amp; 4</f>
        <v>B4</v>
      </c>
      <c r="I58" s="68" t="s">
        <v>21</v>
      </c>
      <c r="J58" s="67" t="str">
        <f>$B$1&amp; 8</f>
        <v>B8</v>
      </c>
    </row>
    <row r="59" spans="1:10" ht="18" x14ac:dyDescent="0.35">
      <c r="A59" s="50">
        <v>26</v>
      </c>
      <c r="B59" s="54" t="str">
        <f>VLOOKUP(H59,'Lista Zespołów'!$A$4:$E$99,3,FALSE)</f>
        <v>Atena Warszawa 4</v>
      </c>
      <c r="C59" s="57" t="s">
        <v>21</v>
      </c>
      <c r="D59" s="54" t="str">
        <f>VLOOKUP(J59,'Lista Zespołów'!$A$4:$E$99,3,FALSE)</f>
        <v>Sparta Warszawa 2</v>
      </c>
      <c r="F59" t="s">
        <v>22</v>
      </c>
      <c r="G59" s="50">
        <v>26</v>
      </c>
      <c r="H59" s="67" t="str">
        <f>$B$1&amp; 5</f>
        <v>B5</v>
      </c>
      <c r="I59" s="68" t="s">
        <v>21</v>
      </c>
      <c r="J59" s="67" t="str">
        <f>$B$1&amp; 3</f>
        <v>B3</v>
      </c>
    </row>
    <row r="60" spans="1:10" ht="18" x14ac:dyDescent="0.35">
      <c r="A60" s="50">
        <v>27</v>
      </c>
      <c r="B60" s="54" t="str">
        <f>VLOOKUP(H60,'Lista Zespołów'!$A$4:$E$99,3,FALSE)</f>
        <v>Atena Warszawa 6</v>
      </c>
      <c r="C60" s="57" t="s">
        <v>21</v>
      </c>
      <c r="D60" s="54" t="str">
        <f>VLOOKUP(J60,'Lista Zespołów'!$A$4:$E$99,3,FALSE)</f>
        <v>Atena Warszawa 3</v>
      </c>
      <c r="F60" t="s">
        <v>22</v>
      </c>
      <c r="G60" s="50">
        <v>27</v>
      </c>
      <c r="H60" s="67" t="str">
        <f>$B$1&amp; 6</f>
        <v>B6</v>
      </c>
      <c r="I60" s="68" t="s">
        <v>21</v>
      </c>
      <c r="J60" s="67" t="str">
        <f>$B$1&amp; 2</f>
        <v>B2</v>
      </c>
    </row>
    <row r="61" spans="1:10" ht="18" x14ac:dyDescent="0.3">
      <c r="A61" s="118">
        <v>28</v>
      </c>
      <c r="B61" s="54" t="str">
        <f>VLOOKUP(H61,'Lista Zespołów'!$A$4:$E$99,3,FALSE)</f>
        <v>Radomka Radom 5</v>
      </c>
      <c r="C61" s="119" t="s">
        <v>21</v>
      </c>
      <c r="D61" s="54" t="str">
        <f>VLOOKUP(J61,'Lista Zespołów'!$A$4:$E$99,3,FALSE)</f>
        <v>Perła Złotokłos 1</v>
      </c>
      <c r="F61" t="s">
        <v>22</v>
      </c>
      <c r="G61" s="118">
        <v>28</v>
      </c>
      <c r="H61" s="67" t="str">
        <f>$B$1&amp; 7</f>
        <v>B7</v>
      </c>
      <c r="I61" s="68" t="s">
        <v>21</v>
      </c>
      <c r="J61" s="67" t="str">
        <f>$B$1&amp; 1</f>
        <v>B1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12" zoomScale="55" zoomScaleNormal="55" workbookViewId="0">
      <selection activeCell="I19" sqref="I19"/>
    </sheetView>
  </sheetViews>
  <sheetFormatPr defaultRowHeight="14.4" x14ac:dyDescent="0.3"/>
  <cols>
    <col min="1" max="1" width="9.6640625" customWidth="1"/>
    <col min="2" max="2" width="51.33203125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40" t="s">
        <v>2</v>
      </c>
      <c r="B1" s="39" t="s">
        <v>4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C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7" t="str">
        <f>_xlnm.Criteria</f>
        <v>C</v>
      </c>
      <c r="L3" s="138"/>
      <c r="M3" s="102"/>
      <c r="N3" s="102"/>
      <c r="O3" s="102"/>
      <c r="P3" s="102"/>
      <c r="Q3" s="70"/>
    </row>
    <row r="4" spans="1:20" s="2" customFormat="1" ht="26.25" customHeight="1" x14ac:dyDescent="0.5">
      <c r="A4" s="12">
        <v>1</v>
      </c>
      <c r="B4" s="13" t="str">
        <f>VLOOKUP($B$1&amp;A4,'Lista Zespołów'!$A$4:$E$99,3,FALSE)</f>
        <v>Olimp Mińsk Maz. 2</v>
      </c>
      <c r="C4" s="36">
        <f t="shared" ref="C4:C7" si="0">D4*$E$1+E4*$G$1</f>
        <v>12</v>
      </c>
      <c r="D4" s="37">
        <f>IF($C17&gt;$D17,1,0)+IF($E17&gt;$F17,1,0)+IF($G17&gt;$H17,1,0)+IF($I17&gt;$J17,1,0)+IF($K17&gt;$L17,1,0)+IF($M17&gt;$N17,1,0)+IF($O17&gt;P17,1,0)+IF(Q17&gt;R17,1,0)+IF($S17&gt;$T17,1,0)</f>
        <v>6</v>
      </c>
      <c r="E4" s="37">
        <f>IF($C17&lt;$D17,1,0)+IF($E17&lt;$F17,1,0)+IF($G17&lt;$H17,1,0)+IF($I17&lt;$J17,1,0)+IF($K17&lt;$L17,1,0)+IF(M17&lt;N17,1,0)+IF(O17&lt;P17,1,0)+IF($Q17&lt;$R17,1,0)+IF($S17&lt;$T17,1,0)</f>
        <v>1</v>
      </c>
      <c r="F4" s="37">
        <f t="shared" ref="F4:F7" si="1">E4+D4</f>
        <v>7</v>
      </c>
      <c r="G4" s="37">
        <f>SUM(D$17:D$27)</f>
        <v>104</v>
      </c>
      <c r="H4" s="37">
        <f>SUM(C$17:C$27)</f>
        <v>62</v>
      </c>
      <c r="I4" s="38">
        <f t="shared" ref="I4:I7" si="2">IFERROR(G4/H4,0)</f>
        <v>1.6774193548387097</v>
      </c>
      <c r="K4" s="138"/>
      <c r="L4" s="138"/>
      <c r="M4" s="102"/>
      <c r="N4" s="102"/>
      <c r="O4" s="102"/>
      <c r="P4" s="102"/>
      <c r="Q4" s="70"/>
    </row>
    <row r="5" spans="1:20" s="2" customFormat="1" ht="26.25" customHeight="1" x14ac:dyDescent="0.5">
      <c r="A5" s="14">
        <v>2</v>
      </c>
      <c r="B5" s="15" t="str">
        <f>VLOOKUP($B$1&amp;A5,'Lista Zespołów'!$A$4:$E$99,3,FALSE)</f>
        <v>Volley Wyszków 2</v>
      </c>
      <c r="C5" s="33">
        <f t="shared" si="0"/>
        <v>14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7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0</v>
      </c>
      <c r="F5" s="34">
        <f t="shared" si="1"/>
        <v>7</v>
      </c>
      <c r="G5" s="34">
        <f>SUM(F$17:F$27)</f>
        <v>108</v>
      </c>
      <c r="H5" s="34">
        <f>SUM(E$17:E$27)</f>
        <v>72</v>
      </c>
      <c r="I5" s="35">
        <f t="shared" si="2"/>
        <v>1.5</v>
      </c>
      <c r="K5" s="138"/>
      <c r="L5" s="138"/>
      <c r="M5" s="102"/>
      <c r="N5" s="102"/>
      <c r="O5" s="102"/>
      <c r="P5" s="102"/>
      <c r="Q5" s="70"/>
    </row>
    <row r="6" spans="1:20" s="2" customFormat="1" ht="26.25" customHeight="1" x14ac:dyDescent="0.5">
      <c r="A6" s="12">
        <v>3</v>
      </c>
      <c r="B6" s="13" t="str">
        <f>VLOOKUP($B$1&amp;A6,'Lista Zespołów'!$A$4:$E$99,3,FALSE)</f>
        <v>Olimp Mińsk. Maz. 3</v>
      </c>
      <c r="C6" s="36">
        <f t="shared" si="0"/>
        <v>2</v>
      </c>
      <c r="D6" s="37">
        <f t="shared" si="3"/>
        <v>1</v>
      </c>
      <c r="E6" s="37">
        <f t="shared" si="4"/>
        <v>6</v>
      </c>
      <c r="F6" s="37">
        <f t="shared" si="1"/>
        <v>7</v>
      </c>
      <c r="G6" s="37">
        <f>SUM(H$17:H$27)</f>
        <v>69</v>
      </c>
      <c r="H6" s="37">
        <f>SUM(G$17:G$27)</f>
        <v>107</v>
      </c>
      <c r="I6" s="38">
        <f t="shared" si="2"/>
        <v>0.64485981308411211</v>
      </c>
      <c r="K6" s="138"/>
      <c r="L6" s="138"/>
      <c r="M6" s="102"/>
      <c r="N6" s="102"/>
      <c r="O6" s="102"/>
      <c r="P6" s="102"/>
      <c r="Q6" s="70"/>
    </row>
    <row r="7" spans="1:20" s="2" customFormat="1" ht="26.25" customHeight="1" x14ac:dyDescent="0.5">
      <c r="A7" s="14">
        <v>4</v>
      </c>
      <c r="B7" s="15" t="str">
        <f>VLOOKUP($B$1&amp;A7,'Lista Zespołów'!$A$4:$E$99,3,FALSE)</f>
        <v>UKS Lesznowola 6</v>
      </c>
      <c r="C7" s="33">
        <f t="shared" si="0"/>
        <v>10</v>
      </c>
      <c r="D7" s="120">
        <f t="shared" si="3"/>
        <v>5</v>
      </c>
      <c r="E7" s="120">
        <f t="shared" si="4"/>
        <v>2</v>
      </c>
      <c r="F7" s="34">
        <f t="shared" si="1"/>
        <v>7</v>
      </c>
      <c r="G7" s="34">
        <f>SUM(J$17:J$27)</f>
        <v>101</v>
      </c>
      <c r="H7" s="34">
        <f>SUM(I$17:I$27)</f>
        <v>91</v>
      </c>
      <c r="I7" s="35">
        <f t="shared" si="2"/>
        <v>1.1098901098901099</v>
      </c>
      <c r="K7" s="138"/>
      <c r="L7" s="138"/>
      <c r="M7" s="102"/>
      <c r="N7" s="102"/>
      <c r="O7" s="102"/>
      <c r="P7" s="102"/>
      <c r="Q7" s="70"/>
    </row>
    <row r="8" spans="1:20" s="2" customFormat="1" ht="26.25" customHeight="1" x14ac:dyDescent="0.5">
      <c r="A8" s="12">
        <v>5</v>
      </c>
      <c r="B8" s="13" t="str">
        <f>VLOOKUP($B$1&amp;A8,'Lista Zespołów'!$A$4:$E$99,3,FALSE)</f>
        <v>UKS Lesznowola 7</v>
      </c>
      <c r="C8" s="36">
        <f>D8*$E$1+E8*$G$1</f>
        <v>6</v>
      </c>
      <c r="D8" s="37">
        <f t="shared" si="3"/>
        <v>3</v>
      </c>
      <c r="E8" s="37">
        <f t="shared" si="4"/>
        <v>4</v>
      </c>
      <c r="F8" s="37">
        <f>E8+D8</f>
        <v>7</v>
      </c>
      <c r="G8" s="37">
        <f>SUM(L$17:L$27)</f>
        <v>89</v>
      </c>
      <c r="H8" s="37">
        <f>SUM(K$17:K$27)</f>
        <v>85</v>
      </c>
      <c r="I8" s="38">
        <f>IFERROR(G8/H8,0)</f>
        <v>1.0470588235294118</v>
      </c>
      <c r="K8" s="138"/>
      <c r="L8" s="138"/>
      <c r="M8" s="102"/>
      <c r="N8" s="102"/>
      <c r="O8" s="102"/>
      <c r="P8" s="102"/>
      <c r="Q8" s="70"/>
    </row>
    <row r="9" spans="1:20" s="2" customFormat="1" ht="26.25" customHeight="1" x14ac:dyDescent="0.5">
      <c r="A9" s="14">
        <v>6</v>
      </c>
      <c r="B9" s="15" t="str">
        <f>VLOOKUP($B$1&amp;A9,'Lista Zespołów'!$A$4:$E$99,3,FALSE)</f>
        <v>Perła Złotokłos 2</v>
      </c>
      <c r="C9" s="33">
        <f t="shared" ref="C9" si="5">D9*$E$1+E9*$G$1</f>
        <v>6</v>
      </c>
      <c r="D9" s="120">
        <f t="shared" si="3"/>
        <v>3</v>
      </c>
      <c r="E9" s="120">
        <f t="shared" si="4"/>
        <v>4</v>
      </c>
      <c r="F9" s="34">
        <f t="shared" ref="F9" si="6">E9+D9</f>
        <v>7</v>
      </c>
      <c r="G9" s="34">
        <f>SUM(N$17:N$27)</f>
        <v>88</v>
      </c>
      <c r="H9" s="34">
        <f>SUM(M$17:M$27)</f>
        <v>87</v>
      </c>
      <c r="I9" s="35">
        <f t="shared" ref="I9" si="7">IFERROR(G9/H9,0)</f>
        <v>1.0114942528735633</v>
      </c>
      <c r="K9" s="138"/>
      <c r="L9" s="138"/>
      <c r="M9" s="102"/>
      <c r="N9" s="102"/>
      <c r="O9" s="102"/>
      <c r="P9" s="102"/>
      <c r="Q9" s="100"/>
    </row>
    <row r="10" spans="1:20" s="2" customFormat="1" ht="26.25" customHeight="1" x14ac:dyDescent="0.5">
      <c r="A10" s="12">
        <v>7</v>
      </c>
      <c r="B10" s="13" t="str">
        <f>VLOOKUP($B$1&amp;A10,'Lista Zespołów'!$A$4:$E$99,3,FALSE)</f>
        <v>Sęp Żelechów 2</v>
      </c>
      <c r="C10" s="36">
        <f>D10*$E$1+E10*$G$1</f>
        <v>2</v>
      </c>
      <c r="D10" s="37">
        <f t="shared" si="3"/>
        <v>1</v>
      </c>
      <c r="E10" s="37">
        <f t="shared" si="4"/>
        <v>6</v>
      </c>
      <c r="F10" s="37">
        <f>E10+D10</f>
        <v>7</v>
      </c>
      <c r="G10" s="37">
        <f>SUM(P$17:P$27)</f>
        <v>64</v>
      </c>
      <c r="H10" s="37">
        <f>SUM(O$17:O$27)</f>
        <v>107</v>
      </c>
      <c r="I10" s="38">
        <f>IFERROR(G10/H10,0)</f>
        <v>0.59813084112149528</v>
      </c>
      <c r="K10" s="138"/>
      <c r="L10" s="138"/>
      <c r="M10" s="102"/>
      <c r="N10" s="102"/>
      <c r="O10" s="102"/>
      <c r="P10" s="102"/>
      <c r="Q10" s="100"/>
    </row>
    <row r="11" spans="1:20" s="2" customFormat="1" ht="26.25" customHeight="1" x14ac:dyDescent="0.5">
      <c r="A11" s="14">
        <v>8</v>
      </c>
      <c r="B11" s="15" t="str">
        <f>VLOOKUP($B$1&amp;A11,'Lista Zespołów'!$A$4:$E$99,3,FALSE)</f>
        <v>Nike Ostrołęka 5</v>
      </c>
      <c r="C11" s="33">
        <f t="shared" ref="C11" si="8">D11*$E$1+E11*$G$1</f>
        <v>4</v>
      </c>
      <c r="D11" s="120">
        <f t="shared" si="3"/>
        <v>2</v>
      </c>
      <c r="E11" s="120">
        <f t="shared" si="4"/>
        <v>5</v>
      </c>
      <c r="F11" s="34">
        <f t="shared" ref="F11" si="9">E11+D11</f>
        <v>7</v>
      </c>
      <c r="G11" s="34">
        <f>SUM(R$17:R$27)</f>
        <v>76</v>
      </c>
      <c r="H11" s="34">
        <f>SUM(Q$17:Q$27)</f>
        <v>88</v>
      </c>
      <c r="I11" s="35">
        <f t="shared" ref="I11" si="10">IFERROR(G11/H11,0)</f>
        <v>0.86363636363636365</v>
      </c>
      <c r="K11" s="138"/>
      <c r="L11" s="138"/>
      <c r="M11" s="102"/>
      <c r="N11" s="102"/>
      <c r="O11" s="102"/>
      <c r="P11" s="102"/>
      <c r="Q11" s="7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C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 t="str">
        <f>VLOOKUP($B$1&amp;C15,'Lista Zespołów'!$A$4:$E$99,3,FALSE)</f>
        <v>Olimp Mińsk Maz. 2</v>
      </c>
      <c r="D16" s="124"/>
      <c r="E16" s="123" t="str">
        <f>VLOOKUP($B$1&amp;E15,'Lista Zespołów'!$A$4:$E$99,3,FALSE)</f>
        <v>Volley Wyszków 2</v>
      </c>
      <c r="F16" s="124"/>
      <c r="G16" s="123" t="str">
        <f>VLOOKUP($B$1&amp;G15,'Lista Zespołów'!$A$4:$E$99,3,FALSE)</f>
        <v>Olimp Mińsk. Maz. 3</v>
      </c>
      <c r="H16" s="124"/>
      <c r="I16" s="123" t="str">
        <f>VLOOKUP($B$1&amp;I15,'Lista Zespołów'!$A$4:$E$99,3,FALSE)</f>
        <v>UKS Lesznowola 6</v>
      </c>
      <c r="J16" s="124"/>
      <c r="K16" s="135" t="str">
        <f>VLOOKUP($B$1&amp;K15,'Lista Zespołów'!$A$4:$E$99,3,FALSE)</f>
        <v>UKS Lesznowola 7</v>
      </c>
      <c r="L16" s="136"/>
      <c r="M16" s="123" t="str">
        <f>VLOOKUP($B$1&amp;M15,'Lista Zespołów'!$A$4:$E$99,3,FALSE)</f>
        <v>Perła Złotokłos 2</v>
      </c>
      <c r="N16" s="124"/>
      <c r="O16" s="123" t="str">
        <f>VLOOKUP($B$1&amp;O15,'Lista Zespołów'!$A$4:$E$99,3,FALSE)</f>
        <v>Sęp Żelechów 2</v>
      </c>
      <c r="P16" s="124"/>
      <c r="Q16" s="123" t="str">
        <f>VLOOKUP($B$1&amp;Q15,'Lista Zespołów'!$A$4:$E$99,3,FALSE)</f>
        <v>Nike Ostrołęka 5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 t="str">
        <f>VLOOKUP($B$1&amp;A17,'Lista Zespołów'!$A$4:$E$99,3,FALSE)</f>
        <v>Olimp Mińsk Maz. 2</v>
      </c>
      <c r="C17" s="25" t="s">
        <v>16</v>
      </c>
      <c r="D17" s="26" t="s">
        <v>16</v>
      </c>
      <c r="E17" s="19">
        <v>14</v>
      </c>
      <c r="F17" s="30">
        <v>16</v>
      </c>
      <c r="G17" s="19">
        <v>15</v>
      </c>
      <c r="H17" s="30">
        <v>7</v>
      </c>
      <c r="I17" s="19">
        <v>15</v>
      </c>
      <c r="J17" s="30">
        <v>9</v>
      </c>
      <c r="K17" s="19">
        <v>15</v>
      </c>
      <c r="L17" s="30">
        <v>10</v>
      </c>
      <c r="M17" s="19">
        <v>15</v>
      </c>
      <c r="N17" s="30">
        <v>8</v>
      </c>
      <c r="O17" s="19">
        <v>15</v>
      </c>
      <c r="P17" s="30">
        <v>2</v>
      </c>
      <c r="Q17" s="19">
        <v>15</v>
      </c>
      <c r="R17" s="30">
        <v>10</v>
      </c>
      <c r="S17" s="19"/>
      <c r="T17" s="30"/>
    </row>
    <row r="18" spans="1:20" s="2" customFormat="1" ht="73.5" customHeight="1" thickBot="1" x14ac:dyDescent="0.35">
      <c r="A18" s="73">
        <v>2</v>
      </c>
      <c r="B18" s="80" t="str">
        <f>VLOOKUP($B$1&amp;A18,'Lista Zespołów'!$A$4:$E$99,3,FALSE)</f>
        <v>Volley Wyszków 2</v>
      </c>
      <c r="C18" s="76">
        <f>IF(F17="","",F17)</f>
        <v>16</v>
      </c>
      <c r="D18" s="77">
        <f>IF(E17="","",E17)</f>
        <v>14</v>
      </c>
      <c r="E18" s="27" t="s">
        <v>16</v>
      </c>
      <c r="F18" s="28" t="s">
        <v>16</v>
      </c>
      <c r="G18" s="23">
        <v>15</v>
      </c>
      <c r="H18" s="31">
        <v>10</v>
      </c>
      <c r="I18" s="23">
        <v>16</v>
      </c>
      <c r="J18" s="31">
        <v>14</v>
      </c>
      <c r="K18" s="23">
        <v>15</v>
      </c>
      <c r="L18" s="31">
        <v>8</v>
      </c>
      <c r="M18" s="23">
        <v>16</v>
      </c>
      <c r="N18" s="31">
        <v>14</v>
      </c>
      <c r="O18" s="23">
        <v>15</v>
      </c>
      <c r="P18" s="31">
        <v>5</v>
      </c>
      <c r="Q18" s="23">
        <v>15</v>
      </c>
      <c r="R18" s="31">
        <v>7</v>
      </c>
      <c r="S18" s="23"/>
      <c r="T18" s="31"/>
    </row>
    <row r="19" spans="1:20" s="2" customFormat="1" ht="73.5" customHeight="1" thickBot="1" x14ac:dyDescent="0.35">
      <c r="A19" s="74">
        <v>3</v>
      </c>
      <c r="B19" s="81" t="str">
        <f>VLOOKUP($B$1&amp;A19,'Lista Zespołów'!$A$4:$E$99,3,FALSE)</f>
        <v>Olimp Mińsk. Maz. 3</v>
      </c>
      <c r="C19" s="75">
        <f>IF(H17="","",H17)</f>
        <v>7</v>
      </c>
      <c r="D19" s="78">
        <f>IF(G17="","",G17)</f>
        <v>15</v>
      </c>
      <c r="E19" s="75">
        <f>IF(H18="","",H18)</f>
        <v>10</v>
      </c>
      <c r="F19" s="78">
        <f>IF(G18="","",G18)</f>
        <v>15</v>
      </c>
      <c r="G19" s="29" t="s">
        <v>16</v>
      </c>
      <c r="H19" s="26" t="s">
        <v>16</v>
      </c>
      <c r="I19" s="24">
        <v>6</v>
      </c>
      <c r="J19" s="30">
        <v>15</v>
      </c>
      <c r="K19" s="24">
        <v>6</v>
      </c>
      <c r="L19" s="30">
        <v>15</v>
      </c>
      <c r="M19" s="24">
        <v>8</v>
      </c>
      <c r="N19" s="30">
        <v>15</v>
      </c>
      <c r="O19" s="24">
        <v>17</v>
      </c>
      <c r="P19" s="30">
        <v>19</v>
      </c>
      <c r="Q19" s="24">
        <v>15</v>
      </c>
      <c r="R19" s="30">
        <v>13</v>
      </c>
      <c r="S19" s="24"/>
      <c r="T19" s="30"/>
    </row>
    <row r="20" spans="1:20" s="2" customFormat="1" ht="73.5" customHeight="1" thickBot="1" x14ac:dyDescent="0.35">
      <c r="A20" s="73">
        <v>4</v>
      </c>
      <c r="B20" s="80" t="str">
        <f>VLOOKUP($B$1&amp;A20,'Lista Zespołów'!$A$4:$E$99,3,FALSE)</f>
        <v>UKS Lesznowola 6</v>
      </c>
      <c r="C20" s="76">
        <f>IF(J17="","",J17)</f>
        <v>9</v>
      </c>
      <c r="D20" s="77">
        <f>IF(I17="","",I17)</f>
        <v>15</v>
      </c>
      <c r="E20" s="76">
        <f>IF(J18="","",J18)</f>
        <v>14</v>
      </c>
      <c r="F20" s="77">
        <f>IF(I18="","",I18)</f>
        <v>16</v>
      </c>
      <c r="G20" s="76">
        <f>IF(J19="","",J19)</f>
        <v>15</v>
      </c>
      <c r="H20" s="77">
        <f>IF(I19="","",I19)</f>
        <v>6</v>
      </c>
      <c r="I20" s="27" t="s">
        <v>16</v>
      </c>
      <c r="J20" s="28" t="s">
        <v>16</v>
      </c>
      <c r="K20" s="23">
        <v>18</v>
      </c>
      <c r="L20" s="31">
        <v>16</v>
      </c>
      <c r="M20" s="23">
        <v>15</v>
      </c>
      <c r="N20" s="31">
        <v>13</v>
      </c>
      <c r="O20" s="23">
        <v>15</v>
      </c>
      <c r="P20" s="31">
        <v>13</v>
      </c>
      <c r="Q20" s="23">
        <v>15</v>
      </c>
      <c r="R20" s="31">
        <v>12</v>
      </c>
      <c r="S20" s="23"/>
      <c r="T20" s="31"/>
    </row>
    <row r="21" spans="1:20" s="2" customFormat="1" ht="73.5" customHeight="1" thickBot="1" x14ac:dyDescent="0.35">
      <c r="A21" s="73">
        <v>5</v>
      </c>
      <c r="B21" s="80" t="str">
        <f>VLOOKUP($B$1&amp;A21,'Lista Zespołów'!$A$4:$E$99,3,FALSE)</f>
        <v>UKS Lesznowola 7</v>
      </c>
      <c r="C21" s="76">
        <f>IF(L17="","",L17)</f>
        <v>10</v>
      </c>
      <c r="D21" s="77">
        <f>IF(K17="","",K17)</f>
        <v>15</v>
      </c>
      <c r="E21" s="76">
        <f>IF(L18="","",L18)</f>
        <v>8</v>
      </c>
      <c r="F21" s="77">
        <f>IF(K18="","",K18)</f>
        <v>15</v>
      </c>
      <c r="G21" s="76">
        <f>IF(L19="","",L19)</f>
        <v>15</v>
      </c>
      <c r="H21" s="77">
        <f>IF(K19="","",K19)</f>
        <v>6</v>
      </c>
      <c r="I21" s="76">
        <f>IF(L20="","",L20)</f>
        <v>16</v>
      </c>
      <c r="J21" s="77">
        <f>IF(K20="","",K20)</f>
        <v>18</v>
      </c>
      <c r="K21" s="27" t="s">
        <v>16</v>
      </c>
      <c r="L21" s="58" t="s">
        <v>16</v>
      </c>
      <c r="M21" s="24">
        <v>10</v>
      </c>
      <c r="N21" s="30">
        <v>15</v>
      </c>
      <c r="O21" s="24">
        <v>15</v>
      </c>
      <c r="P21" s="30">
        <v>12</v>
      </c>
      <c r="Q21" s="24">
        <v>15</v>
      </c>
      <c r="R21" s="30">
        <v>4</v>
      </c>
      <c r="S21" s="23"/>
      <c r="T21" s="31"/>
    </row>
    <row r="22" spans="1:20" s="2" customFormat="1" ht="73.5" customHeight="1" thickBot="1" x14ac:dyDescent="0.35">
      <c r="A22" s="73">
        <v>6</v>
      </c>
      <c r="B22" s="80" t="str">
        <f>VLOOKUP($B$1&amp;A22,'Lista Zespołów'!$A$4:$E$99,3,FALSE)</f>
        <v>Perła Złotokłos 2</v>
      </c>
      <c r="C22" s="76">
        <f>IF(N17="","",N17)</f>
        <v>8</v>
      </c>
      <c r="D22" s="77">
        <f>IF(M17="","",M17)</f>
        <v>15</v>
      </c>
      <c r="E22" s="76">
        <f>IF(N18="","",N18)</f>
        <v>14</v>
      </c>
      <c r="F22" s="77">
        <f>IF(M18="","",M18)</f>
        <v>16</v>
      </c>
      <c r="G22" s="76">
        <f>IF(N19="","",N19)</f>
        <v>15</v>
      </c>
      <c r="H22" s="77">
        <f>IF(M19="","",M19)</f>
        <v>8</v>
      </c>
      <c r="I22" s="76">
        <f>IF(N20="","",N20)</f>
        <v>13</v>
      </c>
      <c r="J22" s="77">
        <f>IF(M20="","",M20)</f>
        <v>15</v>
      </c>
      <c r="K22" s="76">
        <f>IF(N21="","",N21)</f>
        <v>15</v>
      </c>
      <c r="L22" s="77">
        <f>IF(M21="","",M21)</f>
        <v>10</v>
      </c>
      <c r="M22" s="27" t="s">
        <v>16</v>
      </c>
      <c r="N22" s="58" t="s">
        <v>16</v>
      </c>
      <c r="O22" s="23">
        <v>15</v>
      </c>
      <c r="P22" s="31">
        <v>8</v>
      </c>
      <c r="Q22" s="23">
        <v>8</v>
      </c>
      <c r="R22" s="31">
        <v>15</v>
      </c>
      <c r="S22" s="23"/>
      <c r="T22" s="31"/>
    </row>
    <row r="23" spans="1:20" s="2" customFormat="1" ht="73.5" customHeight="1" thickBot="1" x14ac:dyDescent="0.35">
      <c r="A23" s="73">
        <v>7</v>
      </c>
      <c r="B23" s="80" t="str">
        <f>VLOOKUP($B$1&amp;A23,'Lista Zespołów'!$A$4:$E$99,3,FALSE)</f>
        <v>Sęp Żelechów 2</v>
      </c>
      <c r="C23" s="76">
        <f>IF(P17="","",P17)</f>
        <v>2</v>
      </c>
      <c r="D23" s="77">
        <f>IF(O17="","",O17)</f>
        <v>15</v>
      </c>
      <c r="E23" s="76">
        <f>IF(P18="","",P18)</f>
        <v>5</v>
      </c>
      <c r="F23" s="77">
        <f>IF(O18="","",O18)</f>
        <v>15</v>
      </c>
      <c r="G23" s="76">
        <f>IF(P19="","",P19)</f>
        <v>19</v>
      </c>
      <c r="H23" s="77">
        <f>IF(O19="","",O19)</f>
        <v>17</v>
      </c>
      <c r="I23" s="76">
        <f>IF(P20="","",P20)</f>
        <v>13</v>
      </c>
      <c r="J23" s="77">
        <f>IF(O20="","",O20)</f>
        <v>15</v>
      </c>
      <c r="K23" s="76">
        <f>IF(P21="","",P21)</f>
        <v>12</v>
      </c>
      <c r="L23" s="77">
        <f>IF(O21="","",O21)</f>
        <v>15</v>
      </c>
      <c r="M23" s="76">
        <f>IF(P22="","",P22)</f>
        <v>8</v>
      </c>
      <c r="N23" s="77">
        <f>IF(O22="","",O22)</f>
        <v>15</v>
      </c>
      <c r="O23" s="27" t="s">
        <v>16</v>
      </c>
      <c r="P23" s="58" t="s">
        <v>16</v>
      </c>
      <c r="Q23" s="24">
        <v>5</v>
      </c>
      <c r="R23" s="116">
        <v>15</v>
      </c>
      <c r="S23" s="23"/>
      <c r="T23" s="31"/>
    </row>
    <row r="24" spans="1:20" s="2" customFormat="1" ht="73.5" customHeight="1" thickBot="1" x14ac:dyDescent="0.35">
      <c r="A24" s="73">
        <v>8</v>
      </c>
      <c r="B24" s="80" t="str">
        <f>VLOOKUP($B$1&amp;A24,'Lista Zespołów'!$A$4:$E$99,3,FALSE)</f>
        <v>Nike Ostrołęka 5</v>
      </c>
      <c r="C24" s="76">
        <f>IF(R17="","",R17)</f>
        <v>10</v>
      </c>
      <c r="D24" s="77">
        <f>IF(Q17="","",Q17)</f>
        <v>15</v>
      </c>
      <c r="E24" s="76">
        <f>IF(R18="","",R18)</f>
        <v>7</v>
      </c>
      <c r="F24" s="77">
        <f>IF(Q18="","",Q18)</f>
        <v>15</v>
      </c>
      <c r="G24" s="76">
        <f>IF(R19="","",R19)</f>
        <v>13</v>
      </c>
      <c r="H24" s="77">
        <f>IF(Q19="","",Q19)</f>
        <v>15</v>
      </c>
      <c r="I24" s="76">
        <f>IF(R20="","",R20)</f>
        <v>12</v>
      </c>
      <c r="J24" s="77">
        <f>IF(Q20="","",Q20)</f>
        <v>15</v>
      </c>
      <c r="K24" s="76">
        <f>IF(R21="","",R21)</f>
        <v>4</v>
      </c>
      <c r="L24" s="77">
        <f>IF(Q21="","",Q21)</f>
        <v>15</v>
      </c>
      <c r="M24" s="76">
        <f>IF(R22="","",R22)</f>
        <v>15</v>
      </c>
      <c r="N24" s="77">
        <f>IF(Q22="","",Q22)</f>
        <v>8</v>
      </c>
      <c r="O24" s="76">
        <f>IF(R23="","",R23)</f>
        <v>15</v>
      </c>
      <c r="P24" s="77">
        <f>IF(Q23="","",Q23)</f>
        <v>5</v>
      </c>
      <c r="Q24" s="27" t="s">
        <v>16</v>
      </c>
      <c r="R24" s="58" t="s">
        <v>16</v>
      </c>
      <c r="S24" s="23"/>
      <c r="T24" s="31"/>
    </row>
    <row r="25" spans="1:20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 t="str">
        <f>VLOOKUP(H28,'Lista Zespołów'!$A$4:$E$99,3,FALSE)</f>
        <v>Olimp Mińsk Maz. 2</v>
      </c>
      <c r="C28" s="55" t="s">
        <v>21</v>
      </c>
      <c r="D28" s="54" t="str">
        <f>VLOOKUP(J28,'Lista Zespołów'!$A$4:$E$99,3,FALSE)</f>
        <v>Nike Ostrołęka 5</v>
      </c>
      <c r="F28" s="2" t="s">
        <v>22</v>
      </c>
      <c r="G28" s="62">
        <v>1</v>
      </c>
      <c r="H28" s="63" t="str">
        <f>$B$1&amp; 1</f>
        <v>C1</v>
      </c>
      <c r="I28" s="64" t="s">
        <v>21</v>
      </c>
      <c r="J28" s="63" t="str">
        <f>$B$1&amp; 8</f>
        <v>C8</v>
      </c>
    </row>
    <row r="29" spans="1:20" s="2" customFormat="1" ht="17.399999999999999" x14ac:dyDescent="0.3">
      <c r="A29" s="50">
        <v>2</v>
      </c>
      <c r="B29" s="54" t="str">
        <f>VLOOKUP(H29,'Lista Zespołów'!$A$4:$E$99,3,FALSE)</f>
        <v>Volley Wyszków 2</v>
      </c>
      <c r="C29" s="55" t="s">
        <v>21</v>
      </c>
      <c r="D29" s="54" t="str">
        <f>VLOOKUP(J29,'Lista Zespołów'!$A$4:$E$99,3,FALSE)</f>
        <v>Sęp Żelechów 2</v>
      </c>
      <c r="F29" s="2" t="s">
        <v>22</v>
      </c>
      <c r="G29" s="62">
        <v>2</v>
      </c>
      <c r="H29" s="63" t="str">
        <f>$B$1&amp; 2</f>
        <v>C2</v>
      </c>
      <c r="I29" s="64" t="s">
        <v>21</v>
      </c>
      <c r="J29" s="63" t="str">
        <f>$B$1&amp; 7</f>
        <v>C7</v>
      </c>
    </row>
    <row r="30" spans="1:20" s="2" customFormat="1" ht="17.399999999999999" x14ac:dyDescent="0.3">
      <c r="A30" s="50">
        <v>3</v>
      </c>
      <c r="B30" s="54" t="str">
        <f>VLOOKUP(H30,'Lista Zespołów'!$A$4:$E$99,3,FALSE)</f>
        <v>Olimp Mińsk. Maz. 3</v>
      </c>
      <c r="C30" s="55" t="s">
        <v>21</v>
      </c>
      <c r="D30" s="54" t="str">
        <f>VLOOKUP(J30,'Lista Zespołów'!$A$4:$E$99,3,FALSE)</f>
        <v>Perła Złotokłos 2</v>
      </c>
      <c r="F30" s="2" t="s">
        <v>22</v>
      </c>
      <c r="G30" s="62">
        <v>3</v>
      </c>
      <c r="H30" s="63" t="str">
        <f>$B$1&amp; 3</f>
        <v>C3</v>
      </c>
      <c r="I30" s="64" t="s">
        <v>21</v>
      </c>
      <c r="J30" s="65" t="str">
        <f>$B$1&amp; 6</f>
        <v>C6</v>
      </c>
    </row>
    <row r="31" spans="1:20" s="2" customFormat="1" ht="17.399999999999999" x14ac:dyDescent="0.3">
      <c r="A31" s="50">
        <v>4</v>
      </c>
      <c r="B31" s="54" t="str">
        <f>VLOOKUP(H31,'Lista Zespołów'!$A$4:$E$99,3,FALSE)</f>
        <v>UKS Lesznowola 6</v>
      </c>
      <c r="C31" s="55" t="s">
        <v>21</v>
      </c>
      <c r="D31" s="54" t="str">
        <f>VLOOKUP(J31,'Lista Zespołów'!$A$4:$E$99,3,FALSE)</f>
        <v>UKS Lesznowola 7</v>
      </c>
      <c r="F31" s="2" t="s">
        <v>22</v>
      </c>
      <c r="G31" s="62">
        <v>4</v>
      </c>
      <c r="H31" s="63" t="str">
        <f>$B$1&amp; 4</f>
        <v>C4</v>
      </c>
      <c r="I31" s="64" t="s">
        <v>21</v>
      </c>
      <c r="J31" s="65" t="str">
        <f>$B$1&amp; 5</f>
        <v>C5</v>
      </c>
    </row>
    <row r="32" spans="1:20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 t="str">
        <f>VLOOKUP(H33,'Lista Zespołów'!$A$4:$E$99,3,FALSE)</f>
        <v>Nike Ostrołęka 5</v>
      </c>
      <c r="C33" s="55" t="s">
        <v>21</v>
      </c>
      <c r="D33" s="54" t="str">
        <f>VLOOKUP(J33,'Lista Zespołów'!$A$4:$E$99,3,FALSE)</f>
        <v>UKS Lesznowola 7</v>
      </c>
      <c r="F33" s="2" t="s">
        <v>22</v>
      </c>
      <c r="G33" s="50">
        <v>5</v>
      </c>
      <c r="H33" s="63" t="str">
        <f>$B$1&amp; 8</f>
        <v>C8</v>
      </c>
      <c r="I33" s="64" t="s">
        <v>21</v>
      </c>
      <c r="J33" s="63" t="str">
        <f>$B$1&amp; 5</f>
        <v>C5</v>
      </c>
    </row>
    <row r="34" spans="1:10" ht="17.399999999999999" x14ac:dyDescent="0.3">
      <c r="A34" s="50">
        <v>6</v>
      </c>
      <c r="B34" s="54" t="str">
        <f>VLOOKUP(H34,'Lista Zespołów'!$A$4:$E$99,3,FALSE)</f>
        <v>Perła Złotokłos 2</v>
      </c>
      <c r="C34" s="55" t="s">
        <v>21</v>
      </c>
      <c r="D34" s="54" t="str">
        <f>VLOOKUP(J34,'Lista Zespołów'!$A$4:$E$99,3,FALSE)</f>
        <v>UKS Lesznowola 6</v>
      </c>
      <c r="F34" s="2" t="s">
        <v>22</v>
      </c>
      <c r="G34" s="50">
        <v>6</v>
      </c>
      <c r="H34" s="63" t="str">
        <f>$B$1&amp; 6</f>
        <v>C6</v>
      </c>
      <c r="I34" s="64" t="s">
        <v>21</v>
      </c>
      <c r="J34" s="63" t="str">
        <f>$B$1&amp; 4</f>
        <v>C4</v>
      </c>
    </row>
    <row r="35" spans="1:10" ht="17.399999999999999" x14ac:dyDescent="0.3">
      <c r="A35" s="50">
        <v>7</v>
      </c>
      <c r="B35" s="54" t="str">
        <f>VLOOKUP(H35,'Lista Zespołów'!$A$4:$E$99,3,FALSE)</f>
        <v>Sęp Żelechów 2</v>
      </c>
      <c r="C35" s="55" t="s">
        <v>21</v>
      </c>
      <c r="D35" s="54" t="str">
        <f>VLOOKUP(J35,'Lista Zespołów'!$A$4:$E$99,3,FALSE)</f>
        <v>Olimp Mińsk. Maz. 3</v>
      </c>
      <c r="F35" s="2" t="s">
        <v>22</v>
      </c>
      <c r="G35" s="50">
        <v>7</v>
      </c>
      <c r="H35" s="67" t="str">
        <f>$B$1&amp; 7</f>
        <v>C7</v>
      </c>
      <c r="I35" s="68" t="s">
        <v>21</v>
      </c>
      <c r="J35" s="67" t="str">
        <f>$B$1&amp; 3</f>
        <v>C3</v>
      </c>
    </row>
    <row r="36" spans="1:10" ht="17.399999999999999" x14ac:dyDescent="0.3">
      <c r="A36" s="50">
        <v>8</v>
      </c>
      <c r="B36" s="54" t="str">
        <f>VLOOKUP(H36,'Lista Zespołów'!$A$4:$E$99,3,FALSE)</f>
        <v>Olimp Mińsk Maz. 2</v>
      </c>
      <c r="C36" s="55" t="s">
        <v>21</v>
      </c>
      <c r="D36" s="54" t="str">
        <f>VLOOKUP(J36,'Lista Zespołów'!$A$4:$E$99,3,FALSE)</f>
        <v>Volley Wyszków 2</v>
      </c>
      <c r="F36" s="2" t="s">
        <v>22</v>
      </c>
      <c r="G36" s="50">
        <v>8</v>
      </c>
      <c r="H36" s="67" t="str">
        <f>$B$1&amp; 1</f>
        <v>C1</v>
      </c>
      <c r="I36" s="68" t="s">
        <v>21</v>
      </c>
      <c r="J36" s="67" t="str">
        <f>$B$1&amp; 2</f>
        <v>C2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 t="str">
        <f>VLOOKUP(H38,'Lista Zespołów'!$A$4:$E$99,3,FALSE)</f>
        <v>Volley Wyszków 2</v>
      </c>
      <c r="C38" s="55" t="s">
        <v>21</v>
      </c>
      <c r="D38" s="54" t="str">
        <f>VLOOKUP(J38,'Lista Zespołów'!$A$4:$E$99,3,FALSE)</f>
        <v>Nike Ostrołęka 5</v>
      </c>
      <c r="F38" t="s">
        <v>22</v>
      </c>
      <c r="G38" s="50">
        <v>9</v>
      </c>
      <c r="H38" s="63" t="str">
        <f>$B$1&amp; 2</f>
        <v>C2</v>
      </c>
      <c r="I38" s="64" t="s">
        <v>21</v>
      </c>
      <c r="J38" s="63" t="str">
        <f>$B$1&amp; 8</f>
        <v>C8</v>
      </c>
    </row>
    <row r="39" spans="1:10" ht="17.399999999999999" x14ac:dyDescent="0.3">
      <c r="A39" s="50">
        <v>10</v>
      </c>
      <c r="B39" s="54" t="str">
        <f>VLOOKUP(H39,'Lista Zespołów'!$A$4:$E$99,3,FALSE)</f>
        <v>Olimp Mińsk. Maz. 3</v>
      </c>
      <c r="C39" s="55" t="s">
        <v>21</v>
      </c>
      <c r="D39" s="54" t="str">
        <f>VLOOKUP(J39,'Lista Zespołów'!$A$4:$E$99,3,FALSE)</f>
        <v>Olimp Mińsk Maz. 2</v>
      </c>
      <c r="F39" t="s">
        <v>22</v>
      </c>
      <c r="G39" s="50">
        <v>10</v>
      </c>
      <c r="H39" s="63" t="str">
        <f>$B$1&amp; 3</f>
        <v>C3</v>
      </c>
      <c r="I39" s="64" t="s">
        <v>21</v>
      </c>
      <c r="J39" s="63" t="str">
        <f>$B$1&amp; 1</f>
        <v>C1</v>
      </c>
    </row>
    <row r="40" spans="1:10" ht="17.399999999999999" x14ac:dyDescent="0.3">
      <c r="A40" s="50">
        <v>11</v>
      </c>
      <c r="B40" s="54" t="str">
        <f>VLOOKUP(H40,'Lista Zespołów'!$A$4:$E$99,3,FALSE)</f>
        <v>UKS Lesznowola 6</v>
      </c>
      <c r="C40" s="55" t="s">
        <v>21</v>
      </c>
      <c r="D40" s="54" t="str">
        <f>VLOOKUP(J40,'Lista Zespołów'!$A$4:$E$99,3,FALSE)</f>
        <v>Sęp Żelechów 2</v>
      </c>
      <c r="F40" t="s">
        <v>22</v>
      </c>
      <c r="G40" s="50">
        <v>11</v>
      </c>
      <c r="H40" s="67" t="str">
        <f>$B$1&amp; 4</f>
        <v>C4</v>
      </c>
      <c r="I40" s="68" t="s">
        <v>21</v>
      </c>
      <c r="J40" s="67" t="str">
        <f>$B$1&amp; 7</f>
        <v>C7</v>
      </c>
    </row>
    <row r="41" spans="1:10" ht="17.399999999999999" x14ac:dyDescent="0.3">
      <c r="A41" s="50">
        <v>12</v>
      </c>
      <c r="B41" s="54" t="str">
        <f>VLOOKUP(H41,'Lista Zespołów'!$A$4:$E$99,3,FALSE)</f>
        <v>UKS Lesznowola 7</v>
      </c>
      <c r="C41" s="55" t="s">
        <v>21</v>
      </c>
      <c r="D41" s="54" t="str">
        <f>VLOOKUP(J41,'Lista Zespołów'!$A$4:$E$99,3,FALSE)</f>
        <v>Perła Złotokłos 2</v>
      </c>
      <c r="F41" t="s">
        <v>22</v>
      </c>
      <c r="G41" s="50">
        <v>12</v>
      </c>
      <c r="H41" s="67" t="str">
        <f>$B$1&amp; 5</f>
        <v>C5</v>
      </c>
      <c r="I41" s="68" t="s">
        <v>21</v>
      </c>
      <c r="J41" s="67" t="str">
        <f>$B$1&amp; 6</f>
        <v>C6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 t="str">
        <f>VLOOKUP(H43,'Lista Zespołów'!$A$4:$E$99,3,FALSE)</f>
        <v>Nike Ostrołęka 5</v>
      </c>
      <c r="C43" s="55" t="s">
        <v>21</v>
      </c>
      <c r="D43" s="54" t="str">
        <f>VLOOKUP(J43,'Lista Zespołów'!$A$4:$E$99,3,FALSE)</f>
        <v>Perła Złotokłos 2</v>
      </c>
      <c r="F43" t="s">
        <v>22</v>
      </c>
      <c r="G43" s="50">
        <v>13</v>
      </c>
      <c r="H43" s="67" t="str">
        <f>$B$1&amp; 8</f>
        <v>C8</v>
      </c>
      <c r="I43" s="68" t="s">
        <v>21</v>
      </c>
      <c r="J43" s="67" t="str">
        <f>$B$1&amp; 6</f>
        <v>C6</v>
      </c>
    </row>
    <row r="44" spans="1:10" ht="17.399999999999999" x14ac:dyDescent="0.3">
      <c r="A44" s="50">
        <v>14</v>
      </c>
      <c r="B44" s="54" t="str">
        <f>VLOOKUP(H44,'Lista Zespołów'!$A$4:$E$99,3,FALSE)</f>
        <v>Sęp Żelechów 2</v>
      </c>
      <c r="C44" s="55" t="s">
        <v>21</v>
      </c>
      <c r="D44" s="54" t="str">
        <f>VLOOKUP(J44,'Lista Zespołów'!$A$4:$E$99,3,FALSE)</f>
        <v>UKS Lesznowola 7</v>
      </c>
      <c r="F44" t="s">
        <v>22</v>
      </c>
      <c r="G44" s="50">
        <v>14</v>
      </c>
      <c r="H44" s="67" t="str">
        <f>$B$1&amp; 7</f>
        <v>C7</v>
      </c>
      <c r="I44" s="68" t="s">
        <v>21</v>
      </c>
      <c r="J44" s="67" t="str">
        <f>$B$1&amp; 5</f>
        <v>C5</v>
      </c>
    </row>
    <row r="45" spans="1:10" ht="18" x14ac:dyDescent="0.35">
      <c r="A45" s="50">
        <v>15</v>
      </c>
      <c r="B45" s="54" t="str">
        <f>VLOOKUP(H45,'Lista Zespołów'!$A$4:$E$99,3,FALSE)</f>
        <v>Olimp Mińsk Maz. 2</v>
      </c>
      <c r="C45" s="57" t="s">
        <v>21</v>
      </c>
      <c r="D45" s="54" t="str">
        <f>VLOOKUP(J45,'Lista Zespołów'!$A$4:$E$99,3,FALSE)</f>
        <v>UKS Lesznowola 6</v>
      </c>
      <c r="F45" t="s">
        <v>22</v>
      </c>
      <c r="G45" s="50">
        <v>15</v>
      </c>
      <c r="H45" s="67" t="str">
        <f>$B$1&amp; 1</f>
        <v>C1</v>
      </c>
      <c r="I45" s="68" t="s">
        <v>21</v>
      </c>
      <c r="J45" s="67" t="str">
        <f>$B$1&amp; 4</f>
        <v>C4</v>
      </c>
    </row>
    <row r="46" spans="1:10" ht="18" x14ac:dyDescent="0.35">
      <c r="A46" s="50">
        <v>16</v>
      </c>
      <c r="B46" s="54" t="str">
        <f>VLOOKUP(H46,'Lista Zespołów'!$A$4:$E$99,3,FALSE)</f>
        <v>Volley Wyszków 2</v>
      </c>
      <c r="C46" s="57" t="s">
        <v>21</v>
      </c>
      <c r="D46" s="54" t="str">
        <f>VLOOKUP(J46,'Lista Zespołów'!$A$4:$E$99,3,FALSE)</f>
        <v>Olimp Mińsk. Maz. 3</v>
      </c>
      <c r="F46" t="s">
        <v>22</v>
      </c>
      <c r="G46" s="50">
        <v>16</v>
      </c>
      <c r="H46" s="67" t="str">
        <f>$B$1&amp; 2</f>
        <v>C2</v>
      </c>
      <c r="I46" s="68" t="s">
        <v>21</v>
      </c>
      <c r="J46" s="67" t="str">
        <f>$B$1&amp; 3</f>
        <v>C3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 t="str">
        <f>VLOOKUP(H48,'Lista Zespołów'!$A$4:$E$99,3,FALSE)</f>
        <v>Olimp Mińsk. Maz. 3</v>
      </c>
      <c r="C48" s="55" t="s">
        <v>21</v>
      </c>
      <c r="D48" s="54" t="str">
        <f>VLOOKUP(J48,'Lista Zespołów'!$A$4:$E$99,3,FALSE)</f>
        <v>Nike Ostrołęka 5</v>
      </c>
      <c r="F48" t="s">
        <v>22</v>
      </c>
      <c r="G48" s="50">
        <v>17</v>
      </c>
      <c r="H48" s="67" t="str">
        <f>$B$1&amp; 3</f>
        <v>C3</v>
      </c>
      <c r="I48" s="68" t="s">
        <v>21</v>
      </c>
      <c r="J48" s="67" t="str">
        <f>$B$1&amp; 8</f>
        <v>C8</v>
      </c>
    </row>
    <row r="49" spans="1:10" ht="18" x14ac:dyDescent="0.35">
      <c r="A49" s="50">
        <v>18</v>
      </c>
      <c r="B49" s="54" t="str">
        <f>VLOOKUP(H49,'Lista Zespołów'!$A$4:$E$99,3,FALSE)</f>
        <v>UKS Lesznowola 6</v>
      </c>
      <c r="C49" s="57" t="s">
        <v>21</v>
      </c>
      <c r="D49" s="54" t="str">
        <f>VLOOKUP(J49,'Lista Zespołów'!$A$4:$E$99,3,FALSE)</f>
        <v>Volley Wyszków 2</v>
      </c>
      <c r="F49" t="s">
        <v>22</v>
      </c>
      <c r="G49" s="50">
        <v>18</v>
      </c>
      <c r="H49" s="67" t="str">
        <f>$B$1&amp; 4</f>
        <v>C4</v>
      </c>
      <c r="I49" s="68" t="s">
        <v>21</v>
      </c>
      <c r="J49" s="67" t="str">
        <f>$B$1&amp; 2</f>
        <v>C2</v>
      </c>
    </row>
    <row r="50" spans="1:10" ht="18" x14ac:dyDescent="0.35">
      <c r="A50" s="50">
        <v>19</v>
      </c>
      <c r="B50" s="54" t="str">
        <f>VLOOKUP(H50,'Lista Zespołów'!$A$4:$E$99,3,FALSE)</f>
        <v>UKS Lesznowola 7</v>
      </c>
      <c r="C50" s="57" t="s">
        <v>21</v>
      </c>
      <c r="D50" s="54" t="str">
        <f>VLOOKUP(J50,'Lista Zespołów'!$A$4:$E$99,3,FALSE)</f>
        <v>Olimp Mińsk Maz. 2</v>
      </c>
      <c r="F50" t="s">
        <v>22</v>
      </c>
      <c r="G50" s="50">
        <v>19</v>
      </c>
      <c r="H50" s="67" t="str">
        <f>$B$1&amp; 5</f>
        <v>C5</v>
      </c>
      <c r="I50" s="68" t="s">
        <v>21</v>
      </c>
      <c r="J50" s="67" t="str">
        <f>$B$1&amp; 1</f>
        <v>C1</v>
      </c>
    </row>
    <row r="51" spans="1:10" ht="18" x14ac:dyDescent="0.3">
      <c r="A51" s="118">
        <v>20</v>
      </c>
      <c r="B51" s="54" t="str">
        <f>VLOOKUP(H51,'Lista Zespołów'!$A$4:$E$99,3,FALSE)</f>
        <v>Perła Złotokłos 2</v>
      </c>
      <c r="C51" s="119" t="s">
        <v>21</v>
      </c>
      <c r="D51" s="54" t="str">
        <f>VLOOKUP(J51,'Lista Zespołów'!$A$4:$E$99,3,FALSE)</f>
        <v>Sęp Żelechów 2</v>
      </c>
      <c r="F51" t="s">
        <v>22</v>
      </c>
      <c r="G51" s="118">
        <v>20</v>
      </c>
      <c r="H51" s="67" t="str">
        <f>$B$1&amp; 6</f>
        <v>C6</v>
      </c>
      <c r="I51" s="68" t="s">
        <v>21</v>
      </c>
      <c r="J51" s="67" t="str">
        <f>$B$1&amp; 7</f>
        <v>C7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 t="str">
        <f>VLOOKUP(H53,'Lista Zespołów'!$A$4:$E$99,3,FALSE)</f>
        <v>Nike Ostrołęka 5</v>
      </c>
      <c r="C53" s="55" t="s">
        <v>21</v>
      </c>
      <c r="D53" s="54" t="str">
        <f>VLOOKUP(J53,'Lista Zespołów'!$A$4:$E$99,3,FALSE)</f>
        <v>Sęp Żelechów 2</v>
      </c>
      <c r="F53" t="s">
        <v>22</v>
      </c>
      <c r="G53" s="50">
        <v>21</v>
      </c>
      <c r="H53" s="67" t="str">
        <f>$B$1&amp; 8</f>
        <v>C8</v>
      </c>
      <c r="I53" s="68" t="s">
        <v>21</v>
      </c>
      <c r="J53" s="67" t="str">
        <f>$B$1&amp; 7</f>
        <v>C7</v>
      </c>
    </row>
    <row r="54" spans="1:10" ht="18" x14ac:dyDescent="0.35">
      <c r="A54" s="50">
        <v>22</v>
      </c>
      <c r="B54" s="54" t="str">
        <f>VLOOKUP(H54,'Lista Zespołów'!$A$4:$E$99,3,FALSE)</f>
        <v>Olimp Mińsk Maz. 2</v>
      </c>
      <c r="C54" s="57" t="s">
        <v>21</v>
      </c>
      <c r="D54" s="54" t="str">
        <f>VLOOKUP(J54,'Lista Zespołów'!$A$4:$E$99,3,FALSE)</f>
        <v>Perła Złotokłos 2</v>
      </c>
      <c r="F54" t="s">
        <v>22</v>
      </c>
      <c r="G54" s="50">
        <v>22</v>
      </c>
      <c r="H54" s="67" t="str">
        <f>$B$1&amp; 1</f>
        <v>C1</v>
      </c>
      <c r="I54" s="68" t="s">
        <v>21</v>
      </c>
      <c r="J54" s="67" t="str">
        <f>$B$1&amp; 6</f>
        <v>C6</v>
      </c>
    </row>
    <row r="55" spans="1:10" ht="18" x14ac:dyDescent="0.35">
      <c r="A55" s="50">
        <v>23</v>
      </c>
      <c r="B55" s="54" t="str">
        <f>VLOOKUP(H55,'Lista Zespołów'!$A$4:$E$99,3,FALSE)</f>
        <v>Volley Wyszków 2</v>
      </c>
      <c r="C55" s="57" t="s">
        <v>21</v>
      </c>
      <c r="D55" s="54" t="str">
        <f>VLOOKUP(J55,'Lista Zespołów'!$A$4:$E$99,3,FALSE)</f>
        <v>UKS Lesznowola 7</v>
      </c>
      <c r="F55" t="s">
        <v>22</v>
      </c>
      <c r="G55" s="50">
        <v>23</v>
      </c>
      <c r="H55" s="67" t="str">
        <f>$B$1&amp; 2</f>
        <v>C2</v>
      </c>
      <c r="I55" s="68" t="s">
        <v>21</v>
      </c>
      <c r="J55" s="67" t="str">
        <f>$B$1&amp; 5</f>
        <v>C5</v>
      </c>
    </row>
    <row r="56" spans="1:10" ht="18" x14ac:dyDescent="0.3">
      <c r="A56" s="118">
        <v>24</v>
      </c>
      <c r="B56" s="54" t="str">
        <f>VLOOKUP(H56,'Lista Zespołów'!$A$4:$E$99,3,FALSE)</f>
        <v>Olimp Mińsk. Maz. 3</v>
      </c>
      <c r="C56" s="119" t="s">
        <v>21</v>
      </c>
      <c r="D56" s="54" t="str">
        <f>VLOOKUP(J56,'Lista Zespołów'!$A$4:$E$99,3,FALSE)</f>
        <v>UKS Lesznowola 6</v>
      </c>
      <c r="F56" t="s">
        <v>22</v>
      </c>
      <c r="G56" s="118">
        <v>24</v>
      </c>
      <c r="H56" s="67" t="str">
        <f>$B$1&amp; 3</f>
        <v>C3</v>
      </c>
      <c r="I56" s="68" t="s">
        <v>21</v>
      </c>
      <c r="J56" s="67" t="str">
        <f>$B$1&amp; 4</f>
        <v>C4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 t="str">
        <f>VLOOKUP(H58,'Lista Zespołów'!$A$4:$E$99,3,FALSE)</f>
        <v>UKS Lesznowola 6</v>
      </c>
      <c r="C58" s="55" t="s">
        <v>21</v>
      </c>
      <c r="D58" s="54" t="str">
        <f>VLOOKUP(J58,'Lista Zespołów'!$A$4:$E$99,3,FALSE)</f>
        <v>Nike Ostrołęka 5</v>
      </c>
      <c r="F58" t="s">
        <v>22</v>
      </c>
      <c r="G58" s="50">
        <v>25</v>
      </c>
      <c r="H58" s="67" t="str">
        <f>$B$1&amp; 4</f>
        <v>C4</v>
      </c>
      <c r="I58" s="68" t="s">
        <v>21</v>
      </c>
      <c r="J58" s="67" t="str">
        <f>$B$1&amp; 8</f>
        <v>C8</v>
      </c>
    </row>
    <row r="59" spans="1:10" ht="18" x14ac:dyDescent="0.35">
      <c r="A59" s="50">
        <v>26</v>
      </c>
      <c r="B59" s="54" t="str">
        <f>VLOOKUP(H59,'Lista Zespołów'!$A$4:$E$99,3,FALSE)</f>
        <v>UKS Lesznowola 7</v>
      </c>
      <c r="C59" s="57" t="s">
        <v>21</v>
      </c>
      <c r="D59" s="54" t="str">
        <f>VLOOKUP(J59,'Lista Zespołów'!$A$4:$E$99,3,FALSE)</f>
        <v>Olimp Mińsk. Maz. 3</v>
      </c>
      <c r="F59" t="s">
        <v>22</v>
      </c>
      <c r="G59" s="50">
        <v>26</v>
      </c>
      <c r="H59" s="67" t="str">
        <f>$B$1&amp; 5</f>
        <v>C5</v>
      </c>
      <c r="I59" s="68" t="s">
        <v>21</v>
      </c>
      <c r="J59" s="67" t="str">
        <f>$B$1&amp; 3</f>
        <v>C3</v>
      </c>
    </row>
    <row r="60" spans="1:10" ht="18" x14ac:dyDescent="0.35">
      <c r="A60" s="50">
        <v>27</v>
      </c>
      <c r="B60" s="54" t="str">
        <f>VLOOKUP(H60,'Lista Zespołów'!$A$4:$E$99,3,FALSE)</f>
        <v>Perła Złotokłos 2</v>
      </c>
      <c r="C60" s="57" t="s">
        <v>21</v>
      </c>
      <c r="D60" s="54" t="str">
        <f>VLOOKUP(J60,'Lista Zespołów'!$A$4:$E$99,3,FALSE)</f>
        <v>Volley Wyszków 2</v>
      </c>
      <c r="F60" t="s">
        <v>22</v>
      </c>
      <c r="G60" s="50">
        <v>27</v>
      </c>
      <c r="H60" s="67" t="str">
        <f>$B$1&amp; 6</f>
        <v>C6</v>
      </c>
      <c r="I60" s="68" t="s">
        <v>21</v>
      </c>
      <c r="J60" s="67" t="str">
        <f>$B$1&amp; 2</f>
        <v>C2</v>
      </c>
    </row>
    <row r="61" spans="1:10" ht="18" x14ac:dyDescent="0.3">
      <c r="A61" s="118">
        <v>28</v>
      </c>
      <c r="B61" s="54" t="str">
        <f>VLOOKUP(H61,'Lista Zespołów'!$A$4:$E$99,3,FALSE)</f>
        <v>Sęp Żelechów 2</v>
      </c>
      <c r="C61" s="119" t="s">
        <v>21</v>
      </c>
      <c r="D61" s="54" t="str">
        <f>VLOOKUP(J61,'Lista Zespołów'!$A$4:$E$99,3,FALSE)</f>
        <v>Olimp Mińsk Maz. 2</v>
      </c>
      <c r="F61" t="s">
        <v>22</v>
      </c>
      <c r="G61" s="118">
        <v>28</v>
      </c>
      <c r="H61" s="67" t="str">
        <f>$B$1&amp; 7</f>
        <v>C7</v>
      </c>
      <c r="I61" s="68" t="s">
        <v>21</v>
      </c>
      <c r="J61" s="67" t="str">
        <f>$B$1&amp; 1</f>
        <v>C1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showGridLines="0" zoomScale="55" zoomScaleNormal="55" workbookViewId="0">
      <selection activeCell="X18" sqref="X18"/>
    </sheetView>
  </sheetViews>
  <sheetFormatPr defaultRowHeight="14.4" x14ac:dyDescent="0.3"/>
  <cols>
    <col min="1" max="1" width="9.6640625" customWidth="1"/>
    <col min="2" max="2" width="46.88671875" bestFit="1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40" t="s">
        <v>2</v>
      </c>
      <c r="B1" s="39" t="s">
        <v>3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D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7" t="str">
        <f>_xlnm.Criteria</f>
        <v>D</v>
      </c>
      <c r="L3" s="138"/>
      <c r="M3" s="102"/>
      <c r="N3" s="102"/>
      <c r="O3" s="102"/>
      <c r="P3" s="102"/>
      <c r="Q3" s="70"/>
    </row>
    <row r="4" spans="1:20" s="2" customFormat="1" ht="26.25" customHeight="1" x14ac:dyDescent="0.5">
      <c r="A4" s="12">
        <v>1</v>
      </c>
      <c r="B4" s="13" t="str">
        <f>VLOOKUP($B$1&amp;A4,'Lista Zespołów'!$A$4:$E$99,3,FALSE)</f>
        <v>Olimpia Węgrów 3</v>
      </c>
      <c r="C4" s="36">
        <f t="shared" ref="C4:C7" si="0">D4*$E$1+E4*$G$1</f>
        <v>12</v>
      </c>
      <c r="D4" s="37">
        <f>IF($C17&gt;$D17,1,0)+IF($E17&gt;$F17,1,0)+IF($G17&gt;$H17,1,0)+IF($I17&gt;$J17,1,0)+IF($K17&gt;$L17,1,0)+IF($M17&gt;$N17,1,0)+IF($O17&gt;P17,1,0)+IF(Q17&gt;R17,1,0)+IF($S17&gt;$T17,1,0)</f>
        <v>6</v>
      </c>
      <c r="E4" s="37">
        <f>IF($C17&lt;$D17,1,0)+IF($E17&lt;$F17,1,0)+IF($G17&lt;$H17,1,0)+IF($I17&lt;$J17,1,0)+IF($K17&lt;$L17,1,0)+IF(M17&lt;N17,1,0)+IF(O17&lt;P17,1,0)+IF($Q17&lt;$R17,1,0)+IF($S17&lt;$T17,1,0)</f>
        <v>1</v>
      </c>
      <c r="F4" s="37">
        <f t="shared" ref="F4:F7" si="1">E4+D4</f>
        <v>7</v>
      </c>
      <c r="G4" s="37">
        <f>SUM(D$17:D$27)</f>
        <v>101</v>
      </c>
      <c r="H4" s="37">
        <f>SUM(C$17:C$27)</f>
        <v>42</v>
      </c>
      <c r="I4" s="38">
        <f t="shared" ref="I4:I7" si="2">IFERROR(G4/H4,0)</f>
        <v>2.4047619047619047</v>
      </c>
      <c r="K4" s="138"/>
      <c r="L4" s="138"/>
      <c r="M4" s="102"/>
      <c r="N4" s="102"/>
      <c r="O4" s="102"/>
      <c r="P4" s="102"/>
      <c r="Q4" s="70"/>
    </row>
    <row r="5" spans="1:20" s="2" customFormat="1" ht="26.25" customHeight="1" x14ac:dyDescent="0.5">
      <c r="A5" s="14">
        <v>2</v>
      </c>
      <c r="B5" s="15" t="str">
        <f>VLOOKUP($B$1&amp;A5,'Lista Zespołów'!$A$4:$E$99,3,FALSE)</f>
        <v>Sparta Warszawa 5</v>
      </c>
      <c r="C5" s="33">
        <f t="shared" si="0"/>
        <v>0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0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6</v>
      </c>
      <c r="F5" s="34">
        <f t="shared" si="1"/>
        <v>6</v>
      </c>
      <c r="G5" s="34">
        <f>SUM(F$17:F$27)</f>
        <v>0</v>
      </c>
      <c r="H5" s="34">
        <f>SUM(E$17:E$27)</f>
        <v>90</v>
      </c>
      <c r="I5" s="35">
        <f t="shared" si="2"/>
        <v>0</v>
      </c>
      <c r="K5" s="138"/>
      <c r="L5" s="138"/>
      <c r="M5" s="102"/>
      <c r="N5" s="102"/>
      <c r="O5" s="102"/>
      <c r="P5" s="102"/>
      <c r="Q5" s="70"/>
    </row>
    <row r="6" spans="1:20" s="2" customFormat="1" ht="26.25" customHeight="1" x14ac:dyDescent="0.5">
      <c r="A6" s="12">
        <v>3</v>
      </c>
      <c r="B6" s="13" t="str">
        <f>VLOOKUP($B$1&amp;A6,'Lista Zespołów'!$A$4:$E$99,3,FALSE)</f>
        <v>Sęp Żelechów 3</v>
      </c>
      <c r="C6" s="36">
        <f t="shared" si="0"/>
        <v>8</v>
      </c>
      <c r="D6" s="37">
        <f t="shared" si="3"/>
        <v>4</v>
      </c>
      <c r="E6" s="37">
        <f t="shared" si="4"/>
        <v>3</v>
      </c>
      <c r="F6" s="37">
        <f t="shared" si="1"/>
        <v>7</v>
      </c>
      <c r="G6" s="37">
        <f>SUM(H$17:H$27)</f>
        <v>79</v>
      </c>
      <c r="H6" s="37">
        <f>SUM(G$17:G$27)</f>
        <v>66</v>
      </c>
      <c r="I6" s="38">
        <f t="shared" si="2"/>
        <v>1.196969696969697</v>
      </c>
      <c r="K6" s="138"/>
      <c r="L6" s="138"/>
      <c r="M6" s="102"/>
      <c r="N6" s="102"/>
      <c r="O6" s="102"/>
      <c r="P6" s="102"/>
      <c r="Q6" s="70"/>
    </row>
    <row r="7" spans="1:20" s="2" customFormat="1" ht="26.25" customHeight="1" x14ac:dyDescent="0.5">
      <c r="A7" s="14">
        <v>4</v>
      </c>
      <c r="B7" s="15" t="str">
        <f>VLOOKUP($B$1&amp;A7,'Lista Zespołów'!$A$4:$E$99,3,FALSE)</f>
        <v>UKS Izabelin</v>
      </c>
      <c r="C7" s="33">
        <f t="shared" si="0"/>
        <v>14</v>
      </c>
      <c r="D7" s="120">
        <f t="shared" si="3"/>
        <v>7</v>
      </c>
      <c r="E7" s="120">
        <f t="shared" si="4"/>
        <v>0</v>
      </c>
      <c r="F7" s="34">
        <f t="shared" si="1"/>
        <v>7</v>
      </c>
      <c r="G7" s="34">
        <f>SUM(J$17:J$27)</f>
        <v>105</v>
      </c>
      <c r="H7" s="34">
        <f>SUM(I$17:I$27)</f>
        <v>39</v>
      </c>
      <c r="I7" s="35">
        <f t="shared" si="2"/>
        <v>2.6923076923076925</v>
      </c>
      <c r="K7" s="138"/>
      <c r="L7" s="138"/>
      <c r="M7" s="102"/>
      <c r="N7" s="102"/>
      <c r="O7" s="102"/>
      <c r="P7" s="102"/>
      <c r="Q7" s="70"/>
    </row>
    <row r="8" spans="1:20" s="2" customFormat="1" ht="26.25" customHeight="1" x14ac:dyDescent="0.5">
      <c r="A8" s="12">
        <v>5</v>
      </c>
      <c r="B8" s="13" t="str">
        <f>VLOOKUP($B$1&amp;A8,'Lista Zespołów'!$A$4:$E$99,3,FALSE)</f>
        <v>SMS Warszawa 2</v>
      </c>
      <c r="C8" s="36">
        <f>D8*$E$1+E8*$G$1</f>
        <v>8</v>
      </c>
      <c r="D8" s="37">
        <f t="shared" si="3"/>
        <v>4</v>
      </c>
      <c r="E8" s="37">
        <f t="shared" si="4"/>
        <v>3</v>
      </c>
      <c r="F8" s="37">
        <f>E8+D8</f>
        <v>7</v>
      </c>
      <c r="G8" s="37">
        <f>SUM(L$17:L$27)</f>
        <v>91</v>
      </c>
      <c r="H8" s="37">
        <f>SUM(K$17:K$27)</f>
        <v>65</v>
      </c>
      <c r="I8" s="38">
        <f>IFERROR(G8/H8,0)</f>
        <v>1.4</v>
      </c>
      <c r="K8" s="138"/>
      <c r="L8" s="138"/>
      <c r="M8" s="102"/>
      <c r="N8" s="102"/>
      <c r="O8" s="102"/>
      <c r="P8" s="102"/>
      <c r="Q8" s="70"/>
    </row>
    <row r="9" spans="1:20" s="2" customFormat="1" ht="26.25" customHeight="1" x14ac:dyDescent="0.5">
      <c r="A9" s="14">
        <v>6</v>
      </c>
      <c r="B9" s="15" t="str">
        <f>VLOOKUP($B$1&amp;A9,'Lista Zespołów'!$A$4:$E$99,3,FALSE)</f>
        <v>Atena Warszawa 7</v>
      </c>
      <c r="C9" s="33">
        <f t="shared" ref="C9" si="5">D9*$E$1+E9*$G$1</f>
        <v>6</v>
      </c>
      <c r="D9" s="120">
        <f t="shared" si="3"/>
        <v>3</v>
      </c>
      <c r="E9" s="120">
        <f t="shared" si="4"/>
        <v>4</v>
      </c>
      <c r="F9" s="34">
        <f t="shared" ref="F9" si="6">E9+D9</f>
        <v>7</v>
      </c>
      <c r="G9" s="34">
        <f>SUM(N$17:N$27)</f>
        <v>84</v>
      </c>
      <c r="H9" s="34">
        <f>SUM(M$17:M$27)</f>
        <v>73</v>
      </c>
      <c r="I9" s="35">
        <f t="shared" ref="I9" si="7">IFERROR(G9/H9,0)</f>
        <v>1.1506849315068493</v>
      </c>
      <c r="K9" s="138"/>
      <c r="L9" s="138"/>
      <c r="M9" s="102"/>
      <c r="N9" s="102"/>
      <c r="O9" s="102"/>
      <c r="P9" s="102"/>
      <c r="Q9" s="100"/>
    </row>
    <row r="10" spans="1:20" s="2" customFormat="1" ht="26.25" customHeight="1" x14ac:dyDescent="0.5">
      <c r="A10" s="12">
        <v>7</v>
      </c>
      <c r="B10" s="13" t="str">
        <f>VLOOKUP($B$1&amp;A10,'Lista Zespołów'!$A$4:$E$99,3,FALSE)</f>
        <v>Atena Warszawa 5</v>
      </c>
      <c r="C10" s="36">
        <f>D10*$E$1+E10*$G$1</f>
        <v>0</v>
      </c>
      <c r="D10" s="37">
        <f t="shared" si="3"/>
        <v>0</v>
      </c>
      <c r="E10" s="37">
        <f t="shared" si="4"/>
        <v>6</v>
      </c>
      <c r="F10" s="37">
        <f>E10+D10</f>
        <v>6</v>
      </c>
      <c r="G10" s="37">
        <f>SUM(P$17:P$27)</f>
        <v>0</v>
      </c>
      <c r="H10" s="37">
        <f>SUM(O$17:O$27)</f>
        <v>90</v>
      </c>
      <c r="I10" s="38">
        <f>IFERROR(G10/H10,0)</f>
        <v>0</v>
      </c>
      <c r="K10" s="138"/>
      <c r="L10" s="138"/>
      <c r="M10" s="102"/>
      <c r="N10" s="102"/>
      <c r="O10" s="102"/>
      <c r="P10" s="102"/>
      <c r="Q10" s="100"/>
    </row>
    <row r="11" spans="1:20" s="2" customFormat="1" ht="26.25" customHeight="1" x14ac:dyDescent="0.5">
      <c r="A11" s="14">
        <v>8</v>
      </c>
      <c r="B11" s="15" t="str">
        <f>VLOOKUP($B$1&amp;A11,'Lista Zespołów'!$A$4:$E$99,3,FALSE)</f>
        <v>Olimp Mińsk Maz. 4</v>
      </c>
      <c r="C11" s="33">
        <f t="shared" ref="C11" si="8">D11*$E$1+E11*$G$1</f>
        <v>6</v>
      </c>
      <c r="D11" s="120">
        <f t="shared" si="3"/>
        <v>3</v>
      </c>
      <c r="E11" s="120">
        <f t="shared" si="4"/>
        <v>4</v>
      </c>
      <c r="F11" s="34">
        <f t="shared" ref="F11" si="9">E11+D11</f>
        <v>7</v>
      </c>
      <c r="G11" s="34">
        <f>SUM(R$17:R$27)</f>
        <v>79</v>
      </c>
      <c r="H11" s="34">
        <f>SUM(Q$17:Q$27)</f>
        <v>74</v>
      </c>
      <c r="I11" s="35">
        <f t="shared" ref="I11" si="10">IFERROR(G11/H11,0)</f>
        <v>1.0675675675675675</v>
      </c>
      <c r="K11" s="138"/>
      <c r="L11" s="138"/>
      <c r="M11" s="102"/>
      <c r="N11" s="102"/>
      <c r="O11" s="102"/>
      <c r="P11" s="102"/>
      <c r="Q11" s="7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D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 t="str">
        <f>VLOOKUP($B$1&amp;C15,'Lista Zespołów'!$A$4:$E$99,3,FALSE)</f>
        <v>Olimpia Węgrów 3</v>
      </c>
      <c r="D16" s="124"/>
      <c r="E16" s="123" t="str">
        <f>VLOOKUP($B$1&amp;E15,'Lista Zespołów'!$A$4:$E$99,3,FALSE)</f>
        <v>Sparta Warszawa 5</v>
      </c>
      <c r="F16" s="124"/>
      <c r="G16" s="123" t="str">
        <f>VLOOKUP($B$1&amp;G15,'Lista Zespołów'!$A$4:$E$99,3,FALSE)</f>
        <v>Sęp Żelechów 3</v>
      </c>
      <c r="H16" s="124"/>
      <c r="I16" s="123" t="str">
        <f>VLOOKUP($B$1&amp;I15,'Lista Zespołów'!$A$4:$E$99,3,FALSE)</f>
        <v>UKS Izabelin</v>
      </c>
      <c r="J16" s="124"/>
      <c r="K16" s="135" t="str">
        <f>VLOOKUP($B$1&amp;K15,'Lista Zespołów'!$A$4:$E$99,3,FALSE)</f>
        <v>SMS Warszawa 2</v>
      </c>
      <c r="L16" s="136"/>
      <c r="M16" s="123" t="str">
        <f>VLOOKUP($B$1&amp;M15,'Lista Zespołów'!$A$4:$E$99,3,FALSE)</f>
        <v>Atena Warszawa 7</v>
      </c>
      <c r="N16" s="124"/>
      <c r="O16" s="123" t="str">
        <f>VLOOKUP($B$1&amp;O15,'Lista Zespołów'!$A$4:$E$99,3,FALSE)</f>
        <v>Atena Warszawa 5</v>
      </c>
      <c r="P16" s="124"/>
      <c r="Q16" s="123" t="str">
        <f>VLOOKUP($B$1&amp;Q15,'Lista Zespołów'!$A$4:$E$99,3,FALSE)</f>
        <v>Olimp Mińsk Maz. 4</v>
      </c>
      <c r="R16" s="124"/>
      <c r="S16" s="125"/>
      <c r="T16" s="126"/>
    </row>
    <row r="17" spans="1:27" s="2" customFormat="1" ht="73.5" customHeight="1" thickBot="1" x14ac:dyDescent="0.35">
      <c r="A17" s="72">
        <v>1</v>
      </c>
      <c r="B17" s="79" t="str">
        <f>VLOOKUP($B$1&amp;A17,'Lista Zespołów'!$A$4:$E$99,3,FALSE)</f>
        <v>Olimpia Węgrów 3</v>
      </c>
      <c r="C17" s="25" t="s">
        <v>16</v>
      </c>
      <c r="D17" s="26" t="s">
        <v>16</v>
      </c>
      <c r="E17" s="19">
        <v>15</v>
      </c>
      <c r="F17" s="30">
        <v>0</v>
      </c>
      <c r="G17" s="19">
        <v>15</v>
      </c>
      <c r="H17" s="30">
        <v>4</v>
      </c>
      <c r="I17" s="19">
        <v>11</v>
      </c>
      <c r="J17" s="30">
        <v>15</v>
      </c>
      <c r="K17" s="19">
        <v>15</v>
      </c>
      <c r="L17" s="30">
        <v>8</v>
      </c>
      <c r="M17" s="19">
        <v>15</v>
      </c>
      <c r="N17" s="30">
        <v>9</v>
      </c>
      <c r="O17" s="19">
        <v>15</v>
      </c>
      <c r="P17" s="30">
        <v>0</v>
      </c>
      <c r="Q17" s="19">
        <v>15</v>
      </c>
      <c r="R17" s="30">
        <v>6</v>
      </c>
      <c r="S17" s="19"/>
      <c r="T17" s="30"/>
    </row>
    <row r="18" spans="1:27" s="2" customFormat="1" ht="73.5" customHeight="1" thickBot="1" x14ac:dyDescent="0.35">
      <c r="A18" s="73">
        <v>2</v>
      </c>
      <c r="B18" s="80" t="str">
        <f>VLOOKUP($B$1&amp;A18,'Lista Zespołów'!$A$4:$E$99,3,FALSE)</f>
        <v>Sparta Warszawa 5</v>
      </c>
      <c r="C18" s="76">
        <f>IF(F17="","",F17)</f>
        <v>0</v>
      </c>
      <c r="D18" s="77">
        <f>IF(E17="","",E17)</f>
        <v>15</v>
      </c>
      <c r="E18" s="27"/>
      <c r="F18" s="28"/>
      <c r="G18" s="23">
        <v>0</v>
      </c>
      <c r="H18" s="31">
        <v>15</v>
      </c>
      <c r="I18" s="23">
        <v>0</v>
      </c>
      <c r="J18" s="31">
        <v>15</v>
      </c>
      <c r="K18" s="23">
        <v>0</v>
      </c>
      <c r="L18" s="31">
        <v>15</v>
      </c>
      <c r="M18" s="23">
        <v>0</v>
      </c>
      <c r="N18" s="31">
        <v>15</v>
      </c>
      <c r="O18" s="23">
        <v>0</v>
      </c>
      <c r="P18" s="31">
        <v>0</v>
      </c>
      <c r="Q18" s="23">
        <v>0</v>
      </c>
      <c r="R18" s="31">
        <v>15</v>
      </c>
      <c r="S18" s="23"/>
      <c r="T18" s="31"/>
    </row>
    <row r="19" spans="1:27" s="2" customFormat="1" ht="73.5" customHeight="1" thickBot="1" x14ac:dyDescent="0.35">
      <c r="A19" s="74">
        <v>3</v>
      </c>
      <c r="B19" s="81" t="str">
        <f>VLOOKUP($B$1&amp;A19,'Lista Zespołów'!$A$4:$E$99,3,FALSE)</f>
        <v>Sęp Żelechów 3</v>
      </c>
      <c r="C19" s="75">
        <f>IF(H17="","",H17)</f>
        <v>4</v>
      </c>
      <c r="D19" s="78">
        <f>IF(G17="","",G17)</f>
        <v>15</v>
      </c>
      <c r="E19" s="75">
        <f>IF(H18="","",H18)</f>
        <v>15</v>
      </c>
      <c r="F19" s="78">
        <f>IF(G18="","",G18)</f>
        <v>0</v>
      </c>
      <c r="G19" s="29" t="s">
        <v>16</v>
      </c>
      <c r="H19" s="26" t="s">
        <v>16</v>
      </c>
      <c r="I19" s="24">
        <v>7</v>
      </c>
      <c r="J19" s="30">
        <v>15</v>
      </c>
      <c r="K19" s="24">
        <v>8</v>
      </c>
      <c r="L19" s="30">
        <v>15</v>
      </c>
      <c r="M19" s="24">
        <v>15</v>
      </c>
      <c r="N19" s="30">
        <v>11</v>
      </c>
      <c r="O19" s="24">
        <v>15</v>
      </c>
      <c r="P19" s="30">
        <v>0</v>
      </c>
      <c r="Q19" s="24">
        <v>15</v>
      </c>
      <c r="R19" s="30">
        <v>10</v>
      </c>
      <c r="S19" s="24"/>
      <c r="T19" s="30"/>
      <c r="AA19" s="2" t="s">
        <v>200</v>
      </c>
    </row>
    <row r="20" spans="1:27" s="2" customFormat="1" ht="73.5" customHeight="1" thickBot="1" x14ac:dyDescent="0.35">
      <c r="A20" s="73">
        <v>4</v>
      </c>
      <c r="B20" s="80" t="str">
        <f>VLOOKUP($B$1&amp;A20,'Lista Zespołów'!$A$4:$E$99,3,FALSE)</f>
        <v>UKS Izabelin</v>
      </c>
      <c r="C20" s="76">
        <f>IF(J17="","",J17)</f>
        <v>15</v>
      </c>
      <c r="D20" s="77">
        <f>IF(I17="","",I17)</f>
        <v>11</v>
      </c>
      <c r="E20" s="76">
        <f>IF(J18="","",J18)</f>
        <v>15</v>
      </c>
      <c r="F20" s="77">
        <f>IF(I18="","",I18)</f>
        <v>0</v>
      </c>
      <c r="G20" s="76">
        <f>IF(J19="","",J19)</f>
        <v>15</v>
      </c>
      <c r="H20" s="77">
        <f>IF(I19="","",I19)</f>
        <v>7</v>
      </c>
      <c r="I20" s="27" t="s">
        <v>16</v>
      </c>
      <c r="J20" s="28" t="s">
        <v>16</v>
      </c>
      <c r="K20" s="23">
        <v>15</v>
      </c>
      <c r="L20" s="31">
        <v>9</v>
      </c>
      <c r="M20" s="23">
        <v>15</v>
      </c>
      <c r="N20" s="31">
        <v>8</v>
      </c>
      <c r="O20" s="23">
        <v>15</v>
      </c>
      <c r="P20" s="31">
        <v>0</v>
      </c>
      <c r="Q20" s="23">
        <v>15</v>
      </c>
      <c r="R20" s="31">
        <v>4</v>
      </c>
      <c r="S20" s="23"/>
      <c r="T20" s="31"/>
    </row>
    <row r="21" spans="1:27" s="2" customFormat="1" ht="73.5" customHeight="1" thickBot="1" x14ac:dyDescent="0.35">
      <c r="A21" s="73">
        <v>5</v>
      </c>
      <c r="B21" s="80" t="str">
        <f>VLOOKUP($B$1&amp;A21,'Lista Zespołów'!$A$4:$E$99,3,FALSE)</f>
        <v>SMS Warszawa 2</v>
      </c>
      <c r="C21" s="76">
        <f>IF(L17="","",L17)</f>
        <v>8</v>
      </c>
      <c r="D21" s="77">
        <f>IF(K17="","",K17)</f>
        <v>15</v>
      </c>
      <c r="E21" s="76">
        <f>IF(L18="","",L18)</f>
        <v>15</v>
      </c>
      <c r="F21" s="77">
        <f>IF(K18="","",K18)</f>
        <v>0</v>
      </c>
      <c r="G21" s="76">
        <f>IF(L19="","",L19)</f>
        <v>15</v>
      </c>
      <c r="H21" s="77">
        <f>IF(K19="","",K19)</f>
        <v>8</v>
      </c>
      <c r="I21" s="76">
        <f>IF(L20="","",L20)</f>
        <v>9</v>
      </c>
      <c r="J21" s="77">
        <f>IF(K20="","",K20)</f>
        <v>15</v>
      </c>
      <c r="K21" s="27" t="s">
        <v>16</v>
      </c>
      <c r="L21" s="58" t="s">
        <v>16</v>
      </c>
      <c r="M21" s="24">
        <v>15</v>
      </c>
      <c r="N21" s="30">
        <v>11</v>
      </c>
      <c r="O21" s="24">
        <v>15</v>
      </c>
      <c r="P21" s="30">
        <v>0</v>
      </c>
      <c r="Q21" s="24">
        <v>14</v>
      </c>
      <c r="R21" s="30">
        <v>16</v>
      </c>
      <c r="S21" s="23"/>
      <c r="T21" s="31"/>
    </row>
    <row r="22" spans="1:27" s="2" customFormat="1" ht="73.5" customHeight="1" thickBot="1" x14ac:dyDescent="0.35">
      <c r="A22" s="73">
        <v>6</v>
      </c>
      <c r="B22" s="80" t="str">
        <f>VLOOKUP($B$1&amp;A22,'Lista Zespołów'!$A$4:$E$99,3,FALSE)</f>
        <v>Atena Warszawa 7</v>
      </c>
      <c r="C22" s="76">
        <f>IF(N17="","",N17)</f>
        <v>9</v>
      </c>
      <c r="D22" s="77">
        <f>IF(M17="","",M17)</f>
        <v>15</v>
      </c>
      <c r="E22" s="76">
        <f>IF(N18="","",N18)</f>
        <v>15</v>
      </c>
      <c r="F22" s="77">
        <f>IF(M18="","",M18)</f>
        <v>0</v>
      </c>
      <c r="G22" s="76">
        <f>IF(N19="","",N19)</f>
        <v>11</v>
      </c>
      <c r="H22" s="77">
        <f>IF(M19="","",M19)</f>
        <v>15</v>
      </c>
      <c r="I22" s="76">
        <f>IF(N20="","",N20)</f>
        <v>8</v>
      </c>
      <c r="J22" s="77">
        <f>IF(M20="","",M20)</f>
        <v>15</v>
      </c>
      <c r="K22" s="76">
        <f>IF(N21="","",N21)</f>
        <v>11</v>
      </c>
      <c r="L22" s="77">
        <f>IF(M21="","",M21)</f>
        <v>15</v>
      </c>
      <c r="M22" s="27" t="s">
        <v>16</v>
      </c>
      <c r="N22" s="58" t="s">
        <v>16</v>
      </c>
      <c r="O22" s="23">
        <v>15</v>
      </c>
      <c r="P22" s="31">
        <v>0</v>
      </c>
      <c r="Q22" s="23">
        <v>15</v>
      </c>
      <c r="R22" s="31">
        <v>13</v>
      </c>
      <c r="S22" s="23"/>
      <c r="T22" s="31"/>
    </row>
    <row r="23" spans="1:27" s="2" customFormat="1" ht="73.5" customHeight="1" thickBot="1" x14ac:dyDescent="0.35">
      <c r="A23" s="73">
        <v>7</v>
      </c>
      <c r="B23" s="80" t="str">
        <f>VLOOKUP($B$1&amp;A23,'Lista Zespołów'!$A$4:$E$99,3,FALSE)</f>
        <v>Atena Warszawa 5</v>
      </c>
      <c r="C23" s="76">
        <f>IF(P17="","",P17)</f>
        <v>0</v>
      </c>
      <c r="D23" s="77">
        <f>IF(O17="","",O17)</f>
        <v>15</v>
      </c>
      <c r="E23" s="76">
        <f>IF(P18="","",P18)</f>
        <v>0</v>
      </c>
      <c r="F23" s="77">
        <f>IF(O18="","",O18)</f>
        <v>0</v>
      </c>
      <c r="G23" s="76">
        <f>IF(P19="","",P19)</f>
        <v>0</v>
      </c>
      <c r="H23" s="77">
        <f>IF(O19="","",O19)</f>
        <v>15</v>
      </c>
      <c r="I23" s="76">
        <f>IF(P20="","",P20)</f>
        <v>0</v>
      </c>
      <c r="J23" s="77">
        <f>IF(O20="","",O20)</f>
        <v>15</v>
      </c>
      <c r="K23" s="76">
        <f>IF(P21="","",P21)</f>
        <v>0</v>
      </c>
      <c r="L23" s="77">
        <f>IF(O21="","",O21)</f>
        <v>15</v>
      </c>
      <c r="M23" s="76">
        <f>IF(P22="","",P22)</f>
        <v>0</v>
      </c>
      <c r="N23" s="77">
        <f>IF(O22="","",O22)</f>
        <v>15</v>
      </c>
      <c r="O23" s="27" t="s">
        <v>16</v>
      </c>
      <c r="P23" s="58" t="s">
        <v>16</v>
      </c>
      <c r="Q23" s="24">
        <v>0</v>
      </c>
      <c r="R23" s="116">
        <v>15</v>
      </c>
      <c r="S23" s="23"/>
      <c r="T23" s="31"/>
    </row>
    <row r="24" spans="1:27" s="2" customFormat="1" ht="73.5" customHeight="1" thickBot="1" x14ac:dyDescent="0.35">
      <c r="A24" s="73">
        <v>8</v>
      </c>
      <c r="B24" s="80" t="str">
        <f>VLOOKUP($B$1&amp;A24,'Lista Zespołów'!$A$4:$E$99,3,FALSE)</f>
        <v>Olimp Mińsk Maz. 4</v>
      </c>
      <c r="C24" s="76">
        <f>IF(R17="","",R17)</f>
        <v>6</v>
      </c>
      <c r="D24" s="77">
        <f>IF(Q17="","",Q17)</f>
        <v>15</v>
      </c>
      <c r="E24" s="76">
        <f>IF(R18="","",R18)</f>
        <v>15</v>
      </c>
      <c r="F24" s="77">
        <f>IF(Q18="","",Q18)</f>
        <v>0</v>
      </c>
      <c r="G24" s="76">
        <f>IF(R19="","",R19)</f>
        <v>10</v>
      </c>
      <c r="H24" s="77">
        <f>IF(Q19="","",Q19)</f>
        <v>15</v>
      </c>
      <c r="I24" s="76">
        <f>IF(R20="","",R20)</f>
        <v>4</v>
      </c>
      <c r="J24" s="77">
        <f>IF(Q20="","",Q20)</f>
        <v>15</v>
      </c>
      <c r="K24" s="76">
        <f>IF(R21="","",R21)</f>
        <v>16</v>
      </c>
      <c r="L24" s="77">
        <f>IF(Q21="","",Q21)</f>
        <v>14</v>
      </c>
      <c r="M24" s="76">
        <f>IF(R22="","",R22)</f>
        <v>13</v>
      </c>
      <c r="N24" s="77">
        <f>IF(Q22="","",Q22)</f>
        <v>15</v>
      </c>
      <c r="O24" s="76">
        <f>IF(R23="","",R23)</f>
        <v>15</v>
      </c>
      <c r="P24" s="77">
        <f>IF(Q23="","",Q23)</f>
        <v>0</v>
      </c>
      <c r="Q24" s="27" t="s">
        <v>16</v>
      </c>
      <c r="R24" s="58" t="s">
        <v>16</v>
      </c>
      <c r="S24" s="23"/>
      <c r="T24" s="31"/>
    </row>
    <row r="25" spans="1:27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7" s="2" customFormat="1" x14ac:dyDescent="0.3">
      <c r="B26" s="1"/>
      <c r="C26" s="8"/>
    </row>
    <row r="27" spans="1:27" s="2" customFormat="1" x14ac:dyDescent="0.3">
      <c r="B27" s="1"/>
      <c r="C27" s="8"/>
    </row>
    <row r="28" spans="1:27" s="2" customFormat="1" ht="17.399999999999999" x14ac:dyDescent="0.3">
      <c r="A28" s="50">
        <v>1</v>
      </c>
      <c r="B28" s="54" t="str">
        <f>VLOOKUP(H28,'Lista Zespołów'!$A$4:$E$99,3,FALSE)</f>
        <v>Olimpia Węgrów 3</v>
      </c>
      <c r="C28" s="55" t="s">
        <v>21</v>
      </c>
      <c r="D28" s="54" t="str">
        <f>VLOOKUP(J28,'Lista Zespołów'!$A$4:$E$99,3,FALSE)</f>
        <v>Olimp Mińsk Maz. 4</v>
      </c>
      <c r="F28" s="2" t="s">
        <v>22</v>
      </c>
      <c r="G28" s="62">
        <v>1</v>
      </c>
      <c r="H28" s="63" t="str">
        <f>$B$1&amp; 1</f>
        <v>D1</v>
      </c>
      <c r="I28" s="64" t="s">
        <v>21</v>
      </c>
      <c r="J28" s="63" t="str">
        <f>$B$1&amp; 8</f>
        <v>D8</v>
      </c>
    </row>
    <row r="29" spans="1:27" s="2" customFormat="1" ht="17.399999999999999" x14ac:dyDescent="0.3">
      <c r="A29" s="50">
        <v>2</v>
      </c>
      <c r="B29" s="54" t="str">
        <f>VLOOKUP(H29,'Lista Zespołów'!$A$4:$E$99,3,FALSE)</f>
        <v>Sparta Warszawa 5</v>
      </c>
      <c r="C29" s="55" t="s">
        <v>21</v>
      </c>
      <c r="D29" s="54" t="str">
        <f>VLOOKUP(J29,'Lista Zespołów'!$A$4:$E$99,3,FALSE)</f>
        <v>Atena Warszawa 5</v>
      </c>
      <c r="F29" s="2" t="s">
        <v>22</v>
      </c>
      <c r="G29" s="62">
        <v>2</v>
      </c>
      <c r="H29" s="63" t="str">
        <f>$B$1&amp; 2</f>
        <v>D2</v>
      </c>
      <c r="I29" s="64" t="s">
        <v>21</v>
      </c>
      <c r="J29" s="63" t="str">
        <f>$B$1&amp; 7</f>
        <v>D7</v>
      </c>
    </row>
    <row r="30" spans="1:27" s="2" customFormat="1" ht="17.399999999999999" x14ac:dyDescent="0.3">
      <c r="A30" s="50">
        <v>3</v>
      </c>
      <c r="B30" s="54" t="str">
        <f>VLOOKUP(H30,'Lista Zespołów'!$A$4:$E$99,3,FALSE)</f>
        <v>Sęp Żelechów 3</v>
      </c>
      <c r="C30" s="55" t="s">
        <v>21</v>
      </c>
      <c r="D30" s="54" t="str">
        <f>VLOOKUP(J30,'Lista Zespołów'!$A$4:$E$99,3,FALSE)</f>
        <v>Atena Warszawa 7</v>
      </c>
      <c r="F30" s="2" t="s">
        <v>22</v>
      </c>
      <c r="G30" s="62">
        <v>3</v>
      </c>
      <c r="H30" s="63" t="str">
        <f>$B$1&amp; 3</f>
        <v>D3</v>
      </c>
      <c r="I30" s="64" t="s">
        <v>21</v>
      </c>
      <c r="J30" s="65" t="str">
        <f>$B$1&amp; 6</f>
        <v>D6</v>
      </c>
    </row>
    <row r="31" spans="1:27" s="2" customFormat="1" ht="17.399999999999999" x14ac:dyDescent="0.3">
      <c r="A31" s="50">
        <v>4</v>
      </c>
      <c r="B31" s="54" t="str">
        <f>VLOOKUP(H31,'Lista Zespołów'!$A$4:$E$99,3,FALSE)</f>
        <v>UKS Izabelin</v>
      </c>
      <c r="C31" s="55" t="s">
        <v>21</v>
      </c>
      <c r="D31" s="54" t="str">
        <f>VLOOKUP(J31,'Lista Zespołów'!$A$4:$E$99,3,FALSE)</f>
        <v>SMS Warszawa 2</v>
      </c>
      <c r="F31" s="2" t="s">
        <v>22</v>
      </c>
      <c r="G31" s="62">
        <v>4</v>
      </c>
      <c r="H31" s="63" t="str">
        <f>$B$1&amp; 4</f>
        <v>D4</v>
      </c>
      <c r="I31" s="64" t="s">
        <v>21</v>
      </c>
      <c r="J31" s="65" t="str">
        <f>$B$1&amp; 5</f>
        <v>D5</v>
      </c>
    </row>
    <row r="32" spans="1:27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 t="str">
        <f>VLOOKUP(H33,'Lista Zespołów'!$A$4:$E$99,3,FALSE)</f>
        <v>Olimp Mińsk Maz. 4</v>
      </c>
      <c r="C33" s="55" t="s">
        <v>21</v>
      </c>
      <c r="D33" s="54" t="str">
        <f>VLOOKUP(J33,'Lista Zespołów'!$A$4:$E$99,3,FALSE)</f>
        <v>SMS Warszawa 2</v>
      </c>
      <c r="F33" s="2" t="s">
        <v>22</v>
      </c>
      <c r="G33" s="50">
        <v>5</v>
      </c>
      <c r="H33" s="63" t="str">
        <f>$B$1&amp; 8</f>
        <v>D8</v>
      </c>
      <c r="I33" s="64" t="s">
        <v>21</v>
      </c>
      <c r="J33" s="63" t="str">
        <f>$B$1&amp; 5</f>
        <v>D5</v>
      </c>
    </row>
    <row r="34" spans="1:10" ht="17.399999999999999" x14ac:dyDescent="0.3">
      <c r="A34" s="50">
        <v>6</v>
      </c>
      <c r="B34" s="54" t="str">
        <f>VLOOKUP(H34,'Lista Zespołów'!$A$4:$E$99,3,FALSE)</f>
        <v>Atena Warszawa 7</v>
      </c>
      <c r="C34" s="55" t="s">
        <v>21</v>
      </c>
      <c r="D34" s="54" t="str">
        <f>VLOOKUP(J34,'Lista Zespołów'!$A$4:$E$99,3,FALSE)</f>
        <v>UKS Izabelin</v>
      </c>
      <c r="F34" s="2" t="s">
        <v>22</v>
      </c>
      <c r="G34" s="50">
        <v>6</v>
      </c>
      <c r="H34" s="63" t="str">
        <f>$B$1&amp; 6</f>
        <v>D6</v>
      </c>
      <c r="I34" s="64" t="s">
        <v>21</v>
      </c>
      <c r="J34" s="63" t="str">
        <f>$B$1&amp; 4</f>
        <v>D4</v>
      </c>
    </row>
    <row r="35" spans="1:10" ht="17.399999999999999" x14ac:dyDescent="0.3">
      <c r="A35" s="50">
        <v>7</v>
      </c>
      <c r="B35" s="54" t="str">
        <f>VLOOKUP(H35,'Lista Zespołów'!$A$4:$E$99,3,FALSE)</f>
        <v>Atena Warszawa 5</v>
      </c>
      <c r="C35" s="55" t="s">
        <v>21</v>
      </c>
      <c r="D35" s="54" t="str">
        <f>VLOOKUP(J35,'Lista Zespołów'!$A$4:$E$99,3,FALSE)</f>
        <v>Sęp Żelechów 3</v>
      </c>
      <c r="F35" s="2" t="s">
        <v>22</v>
      </c>
      <c r="G35" s="50">
        <v>7</v>
      </c>
      <c r="H35" s="67" t="str">
        <f>$B$1&amp; 7</f>
        <v>D7</v>
      </c>
      <c r="I35" s="68" t="s">
        <v>21</v>
      </c>
      <c r="J35" s="67" t="str">
        <f>$B$1&amp; 3</f>
        <v>D3</v>
      </c>
    </row>
    <row r="36" spans="1:10" ht="17.399999999999999" x14ac:dyDescent="0.3">
      <c r="A36" s="50">
        <v>8</v>
      </c>
      <c r="B36" s="54" t="str">
        <f>VLOOKUP(H36,'Lista Zespołów'!$A$4:$E$99,3,FALSE)</f>
        <v>Olimpia Węgrów 3</v>
      </c>
      <c r="C36" s="55" t="s">
        <v>21</v>
      </c>
      <c r="D36" s="54" t="str">
        <f>VLOOKUP(J36,'Lista Zespołów'!$A$4:$E$99,3,FALSE)</f>
        <v>Sparta Warszawa 5</v>
      </c>
      <c r="F36" s="2" t="s">
        <v>22</v>
      </c>
      <c r="G36" s="50">
        <v>8</v>
      </c>
      <c r="H36" s="67" t="str">
        <f>$B$1&amp; 1</f>
        <v>D1</v>
      </c>
      <c r="I36" s="68" t="s">
        <v>21</v>
      </c>
      <c r="J36" s="67" t="str">
        <f>$B$1&amp; 2</f>
        <v>D2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 t="str">
        <f>VLOOKUP(H38,'Lista Zespołów'!$A$4:$E$99,3,FALSE)</f>
        <v>Sparta Warszawa 5</v>
      </c>
      <c r="C38" s="55" t="s">
        <v>21</v>
      </c>
      <c r="D38" s="54" t="str">
        <f>VLOOKUP(J38,'Lista Zespołów'!$A$4:$E$99,3,FALSE)</f>
        <v>Olimp Mińsk Maz. 4</v>
      </c>
      <c r="F38" t="s">
        <v>22</v>
      </c>
      <c r="G38" s="50">
        <v>9</v>
      </c>
      <c r="H38" s="63" t="str">
        <f>$B$1&amp; 2</f>
        <v>D2</v>
      </c>
      <c r="I38" s="64" t="s">
        <v>21</v>
      </c>
      <c r="J38" s="63" t="str">
        <f>$B$1&amp; 8</f>
        <v>D8</v>
      </c>
    </row>
    <row r="39" spans="1:10" ht="17.399999999999999" x14ac:dyDescent="0.3">
      <c r="A39" s="50">
        <v>10</v>
      </c>
      <c r="B39" s="54" t="str">
        <f>VLOOKUP(H39,'Lista Zespołów'!$A$4:$E$99,3,FALSE)</f>
        <v>Sęp Żelechów 3</v>
      </c>
      <c r="C39" s="55" t="s">
        <v>21</v>
      </c>
      <c r="D39" s="54" t="str">
        <f>VLOOKUP(J39,'Lista Zespołów'!$A$4:$E$99,3,FALSE)</f>
        <v>Olimpia Węgrów 3</v>
      </c>
      <c r="F39" t="s">
        <v>22</v>
      </c>
      <c r="G39" s="50">
        <v>10</v>
      </c>
      <c r="H39" s="63" t="str">
        <f>$B$1&amp; 3</f>
        <v>D3</v>
      </c>
      <c r="I39" s="64" t="s">
        <v>21</v>
      </c>
      <c r="J39" s="63" t="str">
        <f>$B$1&amp; 1</f>
        <v>D1</v>
      </c>
    </row>
    <row r="40" spans="1:10" ht="17.399999999999999" x14ac:dyDescent="0.3">
      <c r="A40" s="50">
        <v>11</v>
      </c>
      <c r="B40" s="54" t="str">
        <f>VLOOKUP(H40,'Lista Zespołów'!$A$4:$E$99,3,FALSE)</f>
        <v>UKS Izabelin</v>
      </c>
      <c r="C40" s="55" t="s">
        <v>21</v>
      </c>
      <c r="D40" s="54" t="str">
        <f>VLOOKUP(J40,'Lista Zespołów'!$A$4:$E$99,3,FALSE)</f>
        <v>Atena Warszawa 5</v>
      </c>
      <c r="F40" t="s">
        <v>22</v>
      </c>
      <c r="G40" s="50">
        <v>11</v>
      </c>
      <c r="H40" s="67" t="str">
        <f>$B$1&amp; 4</f>
        <v>D4</v>
      </c>
      <c r="I40" s="68" t="s">
        <v>21</v>
      </c>
      <c r="J40" s="67" t="str">
        <f>$B$1&amp; 7</f>
        <v>D7</v>
      </c>
    </row>
    <row r="41" spans="1:10" ht="17.399999999999999" x14ac:dyDescent="0.3">
      <c r="A41" s="50">
        <v>12</v>
      </c>
      <c r="B41" s="54" t="str">
        <f>VLOOKUP(H41,'Lista Zespołów'!$A$4:$E$99,3,FALSE)</f>
        <v>SMS Warszawa 2</v>
      </c>
      <c r="C41" s="55" t="s">
        <v>21</v>
      </c>
      <c r="D41" s="54" t="str">
        <f>VLOOKUP(J41,'Lista Zespołów'!$A$4:$E$99,3,FALSE)</f>
        <v>Atena Warszawa 7</v>
      </c>
      <c r="F41" t="s">
        <v>22</v>
      </c>
      <c r="G41" s="50">
        <v>12</v>
      </c>
      <c r="H41" s="67" t="str">
        <f>$B$1&amp; 5</f>
        <v>D5</v>
      </c>
      <c r="I41" s="68" t="s">
        <v>21</v>
      </c>
      <c r="J41" s="67" t="str">
        <f>$B$1&amp; 6</f>
        <v>D6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 t="str">
        <f>VLOOKUP(H43,'Lista Zespołów'!$A$4:$E$99,3,FALSE)</f>
        <v>Olimp Mińsk Maz. 4</v>
      </c>
      <c r="C43" s="55" t="s">
        <v>21</v>
      </c>
      <c r="D43" s="54" t="str">
        <f>VLOOKUP(J43,'Lista Zespołów'!$A$4:$E$99,3,FALSE)</f>
        <v>Atena Warszawa 7</v>
      </c>
      <c r="F43" t="s">
        <v>22</v>
      </c>
      <c r="G43" s="50">
        <v>13</v>
      </c>
      <c r="H43" s="67" t="str">
        <f>$B$1&amp; 8</f>
        <v>D8</v>
      </c>
      <c r="I43" s="68" t="s">
        <v>21</v>
      </c>
      <c r="J43" s="67" t="str">
        <f>$B$1&amp; 6</f>
        <v>D6</v>
      </c>
    </row>
    <row r="44" spans="1:10" ht="17.399999999999999" x14ac:dyDescent="0.3">
      <c r="A44" s="50">
        <v>14</v>
      </c>
      <c r="B44" s="54" t="str">
        <f>VLOOKUP(H44,'Lista Zespołów'!$A$4:$E$99,3,FALSE)</f>
        <v>Atena Warszawa 5</v>
      </c>
      <c r="C44" s="55" t="s">
        <v>21</v>
      </c>
      <c r="D44" s="54" t="str">
        <f>VLOOKUP(J44,'Lista Zespołów'!$A$4:$E$99,3,FALSE)</f>
        <v>SMS Warszawa 2</v>
      </c>
      <c r="F44" t="s">
        <v>22</v>
      </c>
      <c r="G44" s="50">
        <v>14</v>
      </c>
      <c r="H44" s="67" t="str">
        <f>$B$1&amp; 7</f>
        <v>D7</v>
      </c>
      <c r="I44" s="68" t="s">
        <v>21</v>
      </c>
      <c r="J44" s="67" t="str">
        <f>$B$1&amp; 5</f>
        <v>D5</v>
      </c>
    </row>
    <row r="45" spans="1:10" ht="18" x14ac:dyDescent="0.35">
      <c r="A45" s="50">
        <v>15</v>
      </c>
      <c r="B45" s="54" t="str">
        <f>VLOOKUP(H45,'Lista Zespołów'!$A$4:$E$99,3,FALSE)</f>
        <v>Olimpia Węgrów 3</v>
      </c>
      <c r="C45" s="57" t="s">
        <v>21</v>
      </c>
      <c r="D45" s="54" t="str">
        <f>VLOOKUP(J45,'Lista Zespołów'!$A$4:$E$99,3,FALSE)</f>
        <v>UKS Izabelin</v>
      </c>
      <c r="F45" t="s">
        <v>22</v>
      </c>
      <c r="G45" s="50">
        <v>15</v>
      </c>
      <c r="H45" s="67" t="str">
        <f>$B$1&amp; 1</f>
        <v>D1</v>
      </c>
      <c r="I45" s="68" t="s">
        <v>21</v>
      </c>
      <c r="J45" s="67" t="str">
        <f>$B$1&amp; 4</f>
        <v>D4</v>
      </c>
    </row>
    <row r="46" spans="1:10" ht="18" x14ac:dyDescent="0.35">
      <c r="A46" s="50">
        <v>16</v>
      </c>
      <c r="B46" s="54" t="str">
        <f>VLOOKUP(H46,'Lista Zespołów'!$A$4:$E$99,3,FALSE)</f>
        <v>Sparta Warszawa 5</v>
      </c>
      <c r="C46" s="57" t="s">
        <v>21</v>
      </c>
      <c r="D46" s="54" t="str">
        <f>VLOOKUP(J46,'Lista Zespołów'!$A$4:$E$99,3,FALSE)</f>
        <v>Sęp Żelechów 3</v>
      </c>
      <c r="F46" t="s">
        <v>22</v>
      </c>
      <c r="G46" s="50">
        <v>16</v>
      </c>
      <c r="H46" s="67" t="str">
        <f>$B$1&amp; 2</f>
        <v>D2</v>
      </c>
      <c r="I46" s="68" t="s">
        <v>21</v>
      </c>
      <c r="J46" s="67" t="str">
        <f>$B$1&amp; 3</f>
        <v>D3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 t="str">
        <f>VLOOKUP(H48,'Lista Zespołów'!$A$4:$E$99,3,FALSE)</f>
        <v>Sęp Żelechów 3</v>
      </c>
      <c r="C48" s="55" t="s">
        <v>21</v>
      </c>
      <c r="D48" s="54" t="str">
        <f>VLOOKUP(J48,'Lista Zespołów'!$A$4:$E$99,3,FALSE)</f>
        <v>Olimp Mińsk Maz. 4</v>
      </c>
      <c r="F48" t="s">
        <v>22</v>
      </c>
      <c r="G48" s="50">
        <v>17</v>
      </c>
      <c r="H48" s="67" t="str">
        <f>$B$1&amp; 3</f>
        <v>D3</v>
      </c>
      <c r="I48" s="68" t="s">
        <v>21</v>
      </c>
      <c r="J48" s="67" t="str">
        <f>$B$1&amp; 8</f>
        <v>D8</v>
      </c>
    </row>
    <row r="49" spans="1:10" ht="18" x14ac:dyDescent="0.35">
      <c r="A49" s="50">
        <v>18</v>
      </c>
      <c r="B49" s="54" t="str">
        <f>VLOOKUP(H49,'Lista Zespołów'!$A$4:$E$99,3,FALSE)</f>
        <v>UKS Izabelin</v>
      </c>
      <c r="C49" s="57" t="s">
        <v>21</v>
      </c>
      <c r="D49" s="54" t="str">
        <f>VLOOKUP(J49,'Lista Zespołów'!$A$4:$E$99,3,FALSE)</f>
        <v>Sparta Warszawa 5</v>
      </c>
      <c r="F49" t="s">
        <v>22</v>
      </c>
      <c r="G49" s="50">
        <v>18</v>
      </c>
      <c r="H49" s="67" t="str">
        <f>$B$1&amp; 4</f>
        <v>D4</v>
      </c>
      <c r="I49" s="68" t="s">
        <v>21</v>
      </c>
      <c r="J49" s="67" t="str">
        <f>$B$1&amp; 2</f>
        <v>D2</v>
      </c>
    </row>
    <row r="50" spans="1:10" ht="18" x14ac:dyDescent="0.35">
      <c r="A50" s="50">
        <v>19</v>
      </c>
      <c r="B50" s="54" t="str">
        <f>VLOOKUP(H50,'Lista Zespołów'!$A$4:$E$99,3,FALSE)</f>
        <v>SMS Warszawa 2</v>
      </c>
      <c r="C50" s="57" t="s">
        <v>21</v>
      </c>
      <c r="D50" s="54" t="str">
        <f>VLOOKUP(J50,'Lista Zespołów'!$A$4:$E$99,3,FALSE)</f>
        <v>Olimpia Węgrów 3</v>
      </c>
      <c r="F50" t="s">
        <v>22</v>
      </c>
      <c r="G50" s="50">
        <v>19</v>
      </c>
      <c r="H50" s="67" t="str">
        <f>$B$1&amp; 5</f>
        <v>D5</v>
      </c>
      <c r="I50" s="68" t="s">
        <v>21</v>
      </c>
      <c r="J50" s="67" t="str">
        <f>$B$1&amp; 1</f>
        <v>D1</v>
      </c>
    </row>
    <row r="51" spans="1:10" ht="18" x14ac:dyDescent="0.3">
      <c r="A51" s="118">
        <v>20</v>
      </c>
      <c r="B51" s="54" t="str">
        <f>VLOOKUP(H51,'Lista Zespołów'!$A$4:$E$99,3,FALSE)</f>
        <v>Atena Warszawa 7</v>
      </c>
      <c r="C51" s="119" t="s">
        <v>21</v>
      </c>
      <c r="D51" s="54" t="str">
        <f>VLOOKUP(J51,'Lista Zespołów'!$A$4:$E$99,3,FALSE)</f>
        <v>Atena Warszawa 5</v>
      </c>
      <c r="F51" t="s">
        <v>22</v>
      </c>
      <c r="G51" s="118">
        <v>20</v>
      </c>
      <c r="H51" s="67" t="str">
        <f>$B$1&amp; 6</f>
        <v>D6</v>
      </c>
      <c r="I51" s="68" t="s">
        <v>21</v>
      </c>
      <c r="J51" s="67" t="str">
        <f>$B$1&amp; 7</f>
        <v>D7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 t="str">
        <f>VLOOKUP(H53,'Lista Zespołów'!$A$4:$E$99,3,FALSE)</f>
        <v>Olimp Mińsk Maz. 4</v>
      </c>
      <c r="C53" s="55" t="s">
        <v>21</v>
      </c>
      <c r="D53" s="54" t="str">
        <f>VLOOKUP(J53,'Lista Zespołów'!$A$4:$E$99,3,FALSE)</f>
        <v>Atena Warszawa 5</v>
      </c>
      <c r="F53" t="s">
        <v>22</v>
      </c>
      <c r="G53" s="50">
        <v>21</v>
      </c>
      <c r="H53" s="67" t="str">
        <f>$B$1&amp; 8</f>
        <v>D8</v>
      </c>
      <c r="I53" s="68" t="s">
        <v>21</v>
      </c>
      <c r="J53" s="67" t="str">
        <f>$B$1&amp; 7</f>
        <v>D7</v>
      </c>
    </row>
    <row r="54" spans="1:10" ht="18" x14ac:dyDescent="0.35">
      <c r="A54" s="50">
        <v>22</v>
      </c>
      <c r="B54" s="54" t="str">
        <f>VLOOKUP(H54,'Lista Zespołów'!$A$4:$E$99,3,FALSE)</f>
        <v>Olimpia Węgrów 3</v>
      </c>
      <c r="C54" s="57" t="s">
        <v>21</v>
      </c>
      <c r="D54" s="54" t="str">
        <f>VLOOKUP(J54,'Lista Zespołów'!$A$4:$E$99,3,FALSE)</f>
        <v>Atena Warszawa 7</v>
      </c>
      <c r="F54" t="s">
        <v>22</v>
      </c>
      <c r="G54" s="50">
        <v>22</v>
      </c>
      <c r="H54" s="67" t="str">
        <f>$B$1&amp; 1</f>
        <v>D1</v>
      </c>
      <c r="I54" s="68" t="s">
        <v>21</v>
      </c>
      <c r="J54" s="67" t="str">
        <f>$B$1&amp; 6</f>
        <v>D6</v>
      </c>
    </row>
    <row r="55" spans="1:10" ht="18" x14ac:dyDescent="0.35">
      <c r="A55" s="50">
        <v>23</v>
      </c>
      <c r="B55" s="54" t="str">
        <f>VLOOKUP(H55,'Lista Zespołów'!$A$4:$E$99,3,FALSE)</f>
        <v>Sparta Warszawa 5</v>
      </c>
      <c r="C55" s="57" t="s">
        <v>21</v>
      </c>
      <c r="D55" s="54" t="str">
        <f>VLOOKUP(J55,'Lista Zespołów'!$A$4:$E$99,3,FALSE)</f>
        <v>SMS Warszawa 2</v>
      </c>
      <c r="F55" t="s">
        <v>22</v>
      </c>
      <c r="G55" s="50">
        <v>23</v>
      </c>
      <c r="H55" s="67" t="str">
        <f>$B$1&amp; 2</f>
        <v>D2</v>
      </c>
      <c r="I55" s="68" t="s">
        <v>21</v>
      </c>
      <c r="J55" s="67" t="str">
        <f>$B$1&amp; 5</f>
        <v>D5</v>
      </c>
    </row>
    <row r="56" spans="1:10" ht="18" x14ac:dyDescent="0.3">
      <c r="A56" s="118">
        <v>24</v>
      </c>
      <c r="B56" s="54" t="str">
        <f>VLOOKUP(H56,'Lista Zespołów'!$A$4:$E$99,3,FALSE)</f>
        <v>Sęp Żelechów 3</v>
      </c>
      <c r="C56" s="119" t="s">
        <v>21</v>
      </c>
      <c r="D56" s="54" t="str">
        <f>VLOOKUP(J56,'Lista Zespołów'!$A$4:$E$99,3,FALSE)</f>
        <v>UKS Izabelin</v>
      </c>
      <c r="F56" t="s">
        <v>22</v>
      </c>
      <c r="G56" s="118">
        <v>24</v>
      </c>
      <c r="H56" s="67" t="str">
        <f>$B$1&amp; 3</f>
        <v>D3</v>
      </c>
      <c r="I56" s="68" t="s">
        <v>21</v>
      </c>
      <c r="J56" s="67" t="str">
        <f>$B$1&amp; 4</f>
        <v>D4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 t="str">
        <f>VLOOKUP(H58,'Lista Zespołów'!$A$4:$E$99,3,FALSE)</f>
        <v>UKS Izabelin</v>
      </c>
      <c r="C58" s="55" t="s">
        <v>21</v>
      </c>
      <c r="D58" s="54" t="str">
        <f>VLOOKUP(J58,'Lista Zespołów'!$A$4:$E$99,3,FALSE)</f>
        <v>Olimp Mińsk Maz. 4</v>
      </c>
      <c r="F58" t="s">
        <v>22</v>
      </c>
      <c r="G58" s="50">
        <v>25</v>
      </c>
      <c r="H58" s="67" t="str">
        <f>$B$1&amp; 4</f>
        <v>D4</v>
      </c>
      <c r="I58" s="68" t="s">
        <v>21</v>
      </c>
      <c r="J58" s="67" t="str">
        <f>$B$1&amp; 8</f>
        <v>D8</v>
      </c>
    </row>
    <row r="59" spans="1:10" ht="18" x14ac:dyDescent="0.35">
      <c r="A59" s="50">
        <v>26</v>
      </c>
      <c r="B59" s="54" t="str">
        <f>VLOOKUP(H59,'Lista Zespołów'!$A$4:$E$99,3,FALSE)</f>
        <v>SMS Warszawa 2</v>
      </c>
      <c r="C59" s="57" t="s">
        <v>21</v>
      </c>
      <c r="D59" s="54" t="str">
        <f>VLOOKUP(J59,'Lista Zespołów'!$A$4:$E$99,3,FALSE)</f>
        <v>Sęp Żelechów 3</v>
      </c>
      <c r="F59" t="s">
        <v>22</v>
      </c>
      <c r="G59" s="50">
        <v>26</v>
      </c>
      <c r="H59" s="67" t="str">
        <f>$B$1&amp; 5</f>
        <v>D5</v>
      </c>
      <c r="I59" s="68" t="s">
        <v>21</v>
      </c>
      <c r="J59" s="67" t="str">
        <f>$B$1&amp; 3</f>
        <v>D3</v>
      </c>
    </row>
    <row r="60" spans="1:10" ht="18" x14ac:dyDescent="0.35">
      <c r="A60" s="50">
        <v>27</v>
      </c>
      <c r="B60" s="54" t="str">
        <f>VLOOKUP(H60,'Lista Zespołów'!$A$4:$E$99,3,FALSE)</f>
        <v>Atena Warszawa 7</v>
      </c>
      <c r="C60" s="57" t="s">
        <v>21</v>
      </c>
      <c r="D60" s="54" t="str">
        <f>VLOOKUP(J60,'Lista Zespołów'!$A$4:$E$99,3,FALSE)</f>
        <v>Sparta Warszawa 5</v>
      </c>
      <c r="F60" t="s">
        <v>22</v>
      </c>
      <c r="G60" s="50">
        <v>27</v>
      </c>
      <c r="H60" s="67" t="str">
        <f>$B$1&amp; 6</f>
        <v>D6</v>
      </c>
      <c r="I60" s="68" t="s">
        <v>21</v>
      </c>
      <c r="J60" s="67" t="str">
        <f>$B$1&amp; 2</f>
        <v>D2</v>
      </c>
    </row>
    <row r="61" spans="1:10" ht="18" x14ac:dyDescent="0.3">
      <c r="A61" s="118">
        <v>28</v>
      </c>
      <c r="B61" s="54" t="str">
        <f>VLOOKUP(H61,'Lista Zespołów'!$A$4:$E$99,3,FALSE)</f>
        <v>Atena Warszawa 5</v>
      </c>
      <c r="C61" s="119" t="s">
        <v>21</v>
      </c>
      <c r="D61" s="54" t="str">
        <f>VLOOKUP(J61,'Lista Zespołów'!$A$4:$E$99,3,FALSE)</f>
        <v>Olimpia Węgrów 3</v>
      </c>
      <c r="F61" t="s">
        <v>22</v>
      </c>
      <c r="G61" s="118">
        <v>28</v>
      </c>
      <c r="H61" s="67" t="str">
        <f>$B$1&amp; 7</f>
        <v>D7</v>
      </c>
      <c r="I61" s="68" t="s">
        <v>21</v>
      </c>
      <c r="J61" s="67" t="str">
        <f>$B$1&amp; 1</f>
        <v>D1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12" zoomScale="55" zoomScaleNormal="55" workbookViewId="0">
      <selection activeCell="O18" sqref="O18"/>
    </sheetView>
  </sheetViews>
  <sheetFormatPr defaultRowHeight="14.4" x14ac:dyDescent="0.3"/>
  <cols>
    <col min="1" max="1" width="9.6640625" customWidth="1"/>
    <col min="2" max="2" width="43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40" t="s">
        <v>2</v>
      </c>
      <c r="B1" s="39" t="s">
        <v>24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E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7" t="str">
        <f>_xlnm.Criteria</f>
        <v>E</v>
      </c>
      <c r="L3" s="138"/>
      <c r="M3" s="102"/>
      <c r="N3" s="102"/>
      <c r="O3" s="102"/>
      <c r="P3" s="102"/>
      <c r="Q3" s="70"/>
    </row>
    <row r="4" spans="1:20" s="2" customFormat="1" ht="26.25" customHeight="1" x14ac:dyDescent="0.5">
      <c r="A4" s="12">
        <v>1</v>
      </c>
      <c r="B4" s="13" t="str">
        <f>VLOOKUP($B$1&amp;A4,'Lista Zespołów'!$A$4:$E$99,3,FALSE)</f>
        <v>Olimp Mińsk Maz. 9</v>
      </c>
      <c r="C4" s="36">
        <f t="shared" ref="C4:C7" si="0">D4*$E$1+E4*$G$1</f>
        <v>10</v>
      </c>
      <c r="D4" s="37">
        <f>IF($C17&gt;$D17,1,0)+IF($E17&gt;$F17,1,0)+IF($G17&gt;$H17,1,0)+IF($I17&gt;$J17,1,0)+IF($K17&gt;$L17,1,0)+IF($M17&gt;$N17,1,0)+IF($O17&gt;P17,1,0)+IF(Q17&gt;R17,1,0)+IF($S17&gt;$T17,1,0)</f>
        <v>5</v>
      </c>
      <c r="E4" s="37">
        <f>IF($C17&lt;$D17,1,0)+IF($E17&lt;$F17,1,0)+IF($G17&lt;$H17,1,0)+IF($I17&lt;$J17,1,0)+IF($K17&lt;$L17,1,0)+IF(M17&lt;N17,1,0)+IF(O17&lt;P17,1,0)+IF($Q17&lt;$R17,1,0)+IF($S17&lt;$T17,1,0)</f>
        <v>2</v>
      </c>
      <c r="F4" s="37">
        <f t="shared" ref="F4:F7" si="1">E4+D4</f>
        <v>7</v>
      </c>
      <c r="G4" s="37">
        <f>SUM(D$17:D$25)</f>
        <v>103</v>
      </c>
      <c r="H4" s="37">
        <f>SUM(C$17:C$25)</f>
        <v>52</v>
      </c>
      <c r="I4" s="38">
        <f t="shared" ref="I4:I7" si="2">IFERROR(G4/H4,0)</f>
        <v>1.9807692307692308</v>
      </c>
      <c r="K4" s="138"/>
      <c r="L4" s="138"/>
      <c r="M4" s="102"/>
      <c r="N4" s="102"/>
      <c r="O4" s="102"/>
      <c r="P4" s="102"/>
      <c r="Q4" s="70"/>
    </row>
    <row r="5" spans="1:20" s="2" customFormat="1" ht="26.25" customHeight="1" x14ac:dyDescent="0.5">
      <c r="A5" s="14">
        <v>2</v>
      </c>
      <c r="B5" s="15" t="str">
        <f>VLOOKUP($B$1&amp;A5,'Lista Zespołów'!$A$4:$E$99,3,FALSE)</f>
        <v>Olimp Mińsk Maz. 7</v>
      </c>
      <c r="C5" s="33">
        <f t="shared" si="0"/>
        <v>12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6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1</v>
      </c>
      <c r="F5" s="34">
        <f t="shared" si="1"/>
        <v>7</v>
      </c>
      <c r="G5" s="34">
        <f>SUM(F$17:F$25)</f>
        <v>103</v>
      </c>
      <c r="H5" s="34">
        <f>SUM(E$17:E$25)</f>
        <v>48</v>
      </c>
      <c r="I5" s="35">
        <f t="shared" si="2"/>
        <v>2.1458333333333335</v>
      </c>
      <c r="K5" s="138"/>
      <c r="L5" s="138"/>
      <c r="M5" s="102"/>
      <c r="N5" s="102"/>
      <c r="O5" s="102"/>
      <c r="P5" s="102"/>
      <c r="Q5" s="70"/>
    </row>
    <row r="6" spans="1:20" s="2" customFormat="1" ht="26.25" customHeight="1" x14ac:dyDescent="0.5">
      <c r="A6" s="12">
        <v>3</v>
      </c>
      <c r="B6" s="13" t="str">
        <f>VLOOKUP($B$1&amp;A6,'Lista Zespołów'!$A$4:$E$99,3,FALSE)</f>
        <v>Nike Ostrołęka 4</v>
      </c>
      <c r="C6" s="36">
        <f t="shared" si="0"/>
        <v>10</v>
      </c>
      <c r="D6" s="37">
        <f t="shared" si="3"/>
        <v>5</v>
      </c>
      <c r="E6" s="37">
        <f t="shared" si="4"/>
        <v>2</v>
      </c>
      <c r="F6" s="37">
        <f t="shared" si="1"/>
        <v>7</v>
      </c>
      <c r="G6" s="37">
        <f>SUM(H$17:H$25)</f>
        <v>90</v>
      </c>
      <c r="H6" s="37">
        <f>SUM(G$17:G$25)</f>
        <v>52</v>
      </c>
      <c r="I6" s="38">
        <f t="shared" si="2"/>
        <v>1.7307692307692308</v>
      </c>
      <c r="K6" s="138"/>
      <c r="L6" s="138"/>
      <c r="M6" s="102"/>
      <c r="N6" s="102"/>
      <c r="O6" s="102"/>
      <c r="P6" s="102"/>
      <c r="Q6" s="70"/>
    </row>
    <row r="7" spans="1:20" s="2" customFormat="1" ht="26.25" customHeight="1" x14ac:dyDescent="0.5">
      <c r="A7" s="14">
        <v>4</v>
      </c>
      <c r="B7" s="15" t="str">
        <f>VLOOKUP($B$1&amp;A7,'Lista Zespołów'!$A$4:$E$99,3,FALSE)</f>
        <v>MUKS Krótka 5</v>
      </c>
      <c r="C7" s="33">
        <f t="shared" si="0"/>
        <v>6</v>
      </c>
      <c r="D7" s="120">
        <f t="shared" si="3"/>
        <v>3</v>
      </c>
      <c r="E7" s="120">
        <f t="shared" si="4"/>
        <v>4</v>
      </c>
      <c r="F7" s="34">
        <f t="shared" si="1"/>
        <v>7</v>
      </c>
      <c r="G7" s="34">
        <f>SUM(J$17:J$25)</f>
        <v>80</v>
      </c>
      <c r="H7" s="34">
        <f>SUM(I$17:I$25)</f>
        <v>60</v>
      </c>
      <c r="I7" s="35">
        <f t="shared" si="2"/>
        <v>1.3333333333333333</v>
      </c>
      <c r="K7" s="138"/>
      <c r="L7" s="138"/>
      <c r="M7" s="102"/>
      <c r="N7" s="102"/>
      <c r="O7" s="102"/>
      <c r="P7" s="102"/>
      <c r="Q7" s="70"/>
    </row>
    <row r="8" spans="1:20" s="2" customFormat="1" ht="26.25" customHeight="1" x14ac:dyDescent="0.5">
      <c r="A8" s="12">
        <v>5</v>
      </c>
      <c r="B8" s="13" t="str">
        <f>VLOOKUP($B$1&amp;A8,'Lista Zespołów'!$A$4:$E$99,3,FALSE)</f>
        <v>Nike Ostrołęka 7</v>
      </c>
      <c r="C8" s="36">
        <f>D8*$E$1+E8*$G$1</f>
        <v>12</v>
      </c>
      <c r="D8" s="37">
        <f t="shared" si="3"/>
        <v>6</v>
      </c>
      <c r="E8" s="37">
        <f t="shared" si="4"/>
        <v>1</v>
      </c>
      <c r="F8" s="37">
        <f>E8+D8</f>
        <v>7</v>
      </c>
      <c r="G8" s="37">
        <f>SUM(L$17:L$25)</f>
        <v>102</v>
      </c>
      <c r="H8" s="37">
        <f>SUM(K$17:K$25)</f>
        <v>41</v>
      </c>
      <c r="I8" s="38">
        <f>IFERROR(G8/H8,0)</f>
        <v>2.4878048780487805</v>
      </c>
      <c r="K8" s="138"/>
      <c r="L8" s="138"/>
      <c r="M8" s="102"/>
      <c r="N8" s="102"/>
      <c r="O8" s="102"/>
      <c r="P8" s="102"/>
      <c r="Q8" s="100"/>
    </row>
    <row r="9" spans="1:20" s="2" customFormat="1" ht="26.25" customHeight="1" x14ac:dyDescent="0.5">
      <c r="A9" s="14">
        <v>6</v>
      </c>
      <c r="B9" s="15" t="str">
        <f>VLOOKUP($B$1&amp;A9,'Lista Zespołów'!$A$4:$E$99,3,FALSE)</f>
        <v>SMS Warszawa 3</v>
      </c>
      <c r="C9" s="33">
        <f t="shared" ref="C9" si="5">D9*$E$1+E9*$G$1</f>
        <v>0</v>
      </c>
      <c r="D9" s="120">
        <f t="shared" si="3"/>
        <v>0</v>
      </c>
      <c r="E9" s="120">
        <f t="shared" si="4"/>
        <v>5</v>
      </c>
      <c r="F9" s="34">
        <f t="shared" ref="F9" si="6">E9+D9</f>
        <v>5</v>
      </c>
      <c r="G9" s="34">
        <f>SUM(N$17:N$25)</f>
        <v>0</v>
      </c>
      <c r="H9" s="34">
        <f>SUM(M$17:M$25)</f>
        <v>75</v>
      </c>
      <c r="I9" s="35">
        <f t="shared" ref="I9" si="7">IFERROR(G9/H9,0)</f>
        <v>0</v>
      </c>
      <c r="K9" s="138"/>
      <c r="L9" s="138"/>
      <c r="M9" s="102"/>
      <c r="N9" s="102"/>
      <c r="O9" s="102"/>
      <c r="P9" s="102"/>
      <c r="Q9" s="100"/>
    </row>
    <row r="10" spans="1:20" s="2" customFormat="1" ht="26.25" customHeight="1" x14ac:dyDescent="0.5">
      <c r="A10" s="12">
        <v>7</v>
      </c>
      <c r="B10" s="13" t="str">
        <f>VLOOKUP($B$1&amp;A10,'Lista Zespołów'!$A$4:$E$99,3,FALSE)</f>
        <v>Opia Opinogóra 1</v>
      </c>
      <c r="C10" s="36">
        <f>D10*$E$1+E10*$G$1</f>
        <v>0</v>
      </c>
      <c r="D10" s="37">
        <f t="shared" si="3"/>
        <v>0</v>
      </c>
      <c r="E10" s="37">
        <f t="shared" si="4"/>
        <v>5</v>
      </c>
      <c r="F10" s="37">
        <f>E10+D10</f>
        <v>5</v>
      </c>
      <c r="G10" s="37">
        <f>SUM(P$17:P$25)</f>
        <v>0</v>
      </c>
      <c r="H10" s="37">
        <f>SUM(O$17:O$25)</f>
        <v>75</v>
      </c>
      <c r="I10" s="38">
        <f>IFERROR(G10/H10,0)</f>
        <v>0</v>
      </c>
      <c r="K10" s="138"/>
      <c r="L10" s="138"/>
      <c r="M10" s="102"/>
      <c r="N10" s="102"/>
      <c r="O10" s="102"/>
      <c r="P10" s="102"/>
      <c r="Q10" s="70"/>
    </row>
    <row r="11" spans="1:20" s="2" customFormat="1" ht="26.25" customHeight="1" x14ac:dyDescent="0.5">
      <c r="A11" s="14">
        <v>8</v>
      </c>
      <c r="B11" s="15" t="str">
        <f>VLOOKUP($B$1&amp;A11,'Lista Zespołów'!$A$4:$E$99,3,FALSE)</f>
        <v>Opia Opinogóra 4</v>
      </c>
      <c r="C11" s="33">
        <f t="shared" ref="C11" si="8">D11*$E$1+E11*$G$1</f>
        <v>0</v>
      </c>
      <c r="D11" s="120">
        <f t="shared" si="3"/>
        <v>0</v>
      </c>
      <c r="E11" s="120">
        <f t="shared" si="4"/>
        <v>5</v>
      </c>
      <c r="F11" s="34">
        <f t="shared" ref="F11" si="9">E11+D11</f>
        <v>5</v>
      </c>
      <c r="G11" s="34">
        <f>SUM(R$17:R$25)</f>
        <v>0</v>
      </c>
      <c r="H11" s="34">
        <f>SUM(Q$17:Q$25)</f>
        <v>75</v>
      </c>
      <c r="I11" s="35">
        <f t="shared" ref="I11" si="10">IFERROR(G11/H11,0)</f>
        <v>0</v>
      </c>
      <c r="K11" s="138"/>
      <c r="L11" s="138"/>
      <c r="M11" s="102"/>
      <c r="N11" s="102"/>
      <c r="O11" s="102"/>
      <c r="P11" s="102"/>
      <c r="Q11" s="7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E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 t="str">
        <f>VLOOKUP($B$1&amp;C15,'Lista Zespołów'!$A$4:$E$99,3,FALSE)</f>
        <v>Olimp Mińsk Maz. 9</v>
      </c>
      <c r="D16" s="124"/>
      <c r="E16" s="123" t="str">
        <f>VLOOKUP($B$1&amp;E15,'Lista Zespołów'!$A$4:$E$99,3,FALSE)</f>
        <v>Olimp Mińsk Maz. 7</v>
      </c>
      <c r="F16" s="124"/>
      <c r="G16" s="123" t="str">
        <f>VLOOKUP($B$1&amp;G15,'Lista Zespołów'!$A$4:$E$99,3,FALSE)</f>
        <v>Nike Ostrołęka 4</v>
      </c>
      <c r="H16" s="124"/>
      <c r="I16" s="123" t="str">
        <f>VLOOKUP($B$1&amp;I15,'Lista Zespołów'!$A$4:$E$99,3,FALSE)</f>
        <v>MUKS Krótka 5</v>
      </c>
      <c r="J16" s="124"/>
      <c r="K16" s="135" t="str">
        <f>VLOOKUP($B$1&amp;K15,'Lista Zespołów'!$A$4:$E$99,3,FALSE)</f>
        <v>Nike Ostrołęka 7</v>
      </c>
      <c r="L16" s="136"/>
      <c r="M16" s="123" t="str">
        <f>VLOOKUP($B$1&amp;M15,'Lista Zespołów'!$A$4:$E$99,3,FALSE)</f>
        <v>SMS Warszawa 3</v>
      </c>
      <c r="N16" s="124"/>
      <c r="O16" s="123" t="str">
        <f>VLOOKUP($B$1&amp;O15,'Lista Zespołów'!$A$4:$E$99,3,FALSE)</f>
        <v>Opia Opinogóra 1</v>
      </c>
      <c r="P16" s="124"/>
      <c r="Q16" s="123" t="str">
        <f>VLOOKUP($B$1&amp;Q15,'Lista Zespołów'!$A$4:$E$99,3,FALSE)</f>
        <v>Opia Opinogóra 4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 t="str">
        <f>VLOOKUP($B$1&amp;A17,'Lista Zespołów'!$A$4:$E$99,3,FALSE)</f>
        <v>Olimp Mińsk Maz. 9</v>
      </c>
      <c r="C17" s="25" t="s">
        <v>16</v>
      </c>
      <c r="D17" s="26" t="s">
        <v>16</v>
      </c>
      <c r="E17" s="19">
        <v>14</v>
      </c>
      <c r="F17" s="30">
        <v>16</v>
      </c>
      <c r="G17" s="19">
        <v>15</v>
      </c>
      <c r="H17" s="30">
        <v>9</v>
      </c>
      <c r="I17" s="19">
        <v>15</v>
      </c>
      <c r="J17" s="30">
        <v>11</v>
      </c>
      <c r="K17" s="19">
        <v>14</v>
      </c>
      <c r="L17" s="30">
        <v>16</v>
      </c>
      <c r="M17" s="19">
        <v>15</v>
      </c>
      <c r="N17" s="30">
        <v>0</v>
      </c>
      <c r="O17" s="19">
        <v>15</v>
      </c>
      <c r="P17" s="30">
        <v>0</v>
      </c>
      <c r="Q17" s="19">
        <v>15</v>
      </c>
      <c r="R17" s="30">
        <v>0</v>
      </c>
      <c r="S17" s="19"/>
      <c r="T17" s="30"/>
    </row>
    <row r="18" spans="1:20" s="2" customFormat="1" ht="73.5" customHeight="1" thickBot="1" x14ac:dyDescent="0.35">
      <c r="A18" s="73">
        <v>2</v>
      </c>
      <c r="B18" s="80" t="str">
        <f>VLOOKUP($B$1&amp;A18,'Lista Zespołów'!$A$4:$E$99,3,FALSE)</f>
        <v>Olimp Mińsk Maz. 7</v>
      </c>
      <c r="C18" s="76">
        <f>IF(F17="","",F17)</f>
        <v>16</v>
      </c>
      <c r="D18" s="77">
        <f>IF(E17="","",E17)</f>
        <v>14</v>
      </c>
      <c r="E18" s="27" t="s">
        <v>16</v>
      </c>
      <c r="F18" s="28" t="s">
        <v>16</v>
      </c>
      <c r="G18" s="23">
        <v>12</v>
      </c>
      <c r="H18" s="31">
        <v>15</v>
      </c>
      <c r="I18" s="23">
        <v>15</v>
      </c>
      <c r="J18" s="31">
        <v>8</v>
      </c>
      <c r="K18" s="23">
        <v>15</v>
      </c>
      <c r="L18" s="31">
        <v>11</v>
      </c>
      <c r="M18" s="23">
        <v>15</v>
      </c>
      <c r="N18" s="31">
        <v>0</v>
      </c>
      <c r="O18" s="23">
        <v>15</v>
      </c>
      <c r="P18" s="31">
        <v>0</v>
      </c>
      <c r="Q18" s="23">
        <v>15</v>
      </c>
      <c r="R18" s="31">
        <v>0</v>
      </c>
      <c r="S18" s="23"/>
      <c r="T18" s="31"/>
    </row>
    <row r="19" spans="1:20" s="2" customFormat="1" ht="73.5" customHeight="1" thickBot="1" x14ac:dyDescent="0.35">
      <c r="A19" s="74">
        <v>3</v>
      </c>
      <c r="B19" s="81" t="str">
        <f>VLOOKUP($B$1&amp;A19,'Lista Zespołów'!$A$4:$E$99,3,FALSE)</f>
        <v>Nike Ostrołęka 4</v>
      </c>
      <c r="C19" s="75">
        <f>IF(H17="","",H17)</f>
        <v>9</v>
      </c>
      <c r="D19" s="78">
        <f>IF(G17="","",G17)</f>
        <v>15</v>
      </c>
      <c r="E19" s="75">
        <f>IF(H18="","",H18)</f>
        <v>15</v>
      </c>
      <c r="F19" s="78">
        <f>IF(G18="","",G18)</f>
        <v>12</v>
      </c>
      <c r="G19" s="29" t="s">
        <v>16</v>
      </c>
      <c r="H19" s="26" t="s">
        <v>16</v>
      </c>
      <c r="I19" s="24">
        <v>15</v>
      </c>
      <c r="J19" s="30">
        <v>10</v>
      </c>
      <c r="K19" s="24">
        <v>6</v>
      </c>
      <c r="L19" s="30">
        <v>15</v>
      </c>
      <c r="M19" s="24">
        <v>15</v>
      </c>
      <c r="N19" s="30">
        <v>0</v>
      </c>
      <c r="O19" s="24">
        <v>15</v>
      </c>
      <c r="P19" s="30">
        <v>0</v>
      </c>
      <c r="Q19" s="24">
        <v>15</v>
      </c>
      <c r="R19" s="30">
        <v>0</v>
      </c>
      <c r="S19" s="24"/>
      <c r="T19" s="30"/>
    </row>
    <row r="20" spans="1:20" s="2" customFormat="1" ht="73.5" customHeight="1" thickBot="1" x14ac:dyDescent="0.35">
      <c r="A20" s="73">
        <v>4</v>
      </c>
      <c r="B20" s="80" t="str">
        <f>VLOOKUP($B$1&amp;A20,'Lista Zespołów'!$A$4:$E$99,3,FALSE)</f>
        <v>MUKS Krótka 5</v>
      </c>
      <c r="C20" s="76">
        <f>IF(J17="","",J17)</f>
        <v>11</v>
      </c>
      <c r="D20" s="77">
        <f>IF(I17="","",I17)</f>
        <v>15</v>
      </c>
      <c r="E20" s="76">
        <f>IF(J18="","",J18)</f>
        <v>8</v>
      </c>
      <c r="F20" s="77">
        <f>IF(I18="","",I18)</f>
        <v>15</v>
      </c>
      <c r="G20" s="76">
        <f>IF(J19="","",J19)</f>
        <v>10</v>
      </c>
      <c r="H20" s="77">
        <f>IF(I19="","",I19)</f>
        <v>15</v>
      </c>
      <c r="I20" s="27" t="s">
        <v>16</v>
      </c>
      <c r="J20" s="28" t="s">
        <v>16</v>
      </c>
      <c r="K20" s="23">
        <v>6</v>
      </c>
      <c r="L20" s="31">
        <v>15</v>
      </c>
      <c r="M20" s="23">
        <v>15</v>
      </c>
      <c r="N20" s="31">
        <v>0</v>
      </c>
      <c r="O20" s="23">
        <v>15</v>
      </c>
      <c r="P20" s="31">
        <v>0</v>
      </c>
      <c r="Q20" s="23">
        <v>15</v>
      </c>
      <c r="R20" s="31">
        <v>0</v>
      </c>
      <c r="S20" s="23"/>
      <c r="T20" s="31"/>
    </row>
    <row r="21" spans="1:20" s="2" customFormat="1" ht="73.5" customHeight="1" thickBot="1" x14ac:dyDescent="0.35">
      <c r="A21" s="73">
        <v>5</v>
      </c>
      <c r="B21" s="80" t="str">
        <f>VLOOKUP($B$1&amp;A21,'Lista Zespołów'!$A$4:$E$99,3,FALSE)</f>
        <v>Nike Ostrołęka 7</v>
      </c>
      <c r="C21" s="76">
        <f>IF(L17="","",L17)</f>
        <v>16</v>
      </c>
      <c r="D21" s="77">
        <f>IF(K17="","",K17)</f>
        <v>14</v>
      </c>
      <c r="E21" s="76">
        <f>IF(L18="","",L18)</f>
        <v>11</v>
      </c>
      <c r="F21" s="77">
        <f>IF(K18="","",K18)</f>
        <v>15</v>
      </c>
      <c r="G21" s="76">
        <f>IF(L19="","",L19)</f>
        <v>15</v>
      </c>
      <c r="H21" s="77">
        <f>IF(K19="","",K19)</f>
        <v>6</v>
      </c>
      <c r="I21" s="76">
        <f>IF(L20="","",L20)</f>
        <v>15</v>
      </c>
      <c r="J21" s="77">
        <f>IF(K20="","",K20)</f>
        <v>6</v>
      </c>
      <c r="K21" s="27" t="s">
        <v>16</v>
      </c>
      <c r="L21" s="58" t="s">
        <v>16</v>
      </c>
      <c r="M21" s="24">
        <v>15</v>
      </c>
      <c r="N21" s="30">
        <v>0</v>
      </c>
      <c r="O21" s="24">
        <v>15</v>
      </c>
      <c r="P21" s="30">
        <v>0</v>
      </c>
      <c r="Q21" s="24">
        <v>15</v>
      </c>
      <c r="R21" s="30">
        <v>0</v>
      </c>
      <c r="S21" s="23"/>
      <c r="T21" s="31"/>
    </row>
    <row r="22" spans="1:20" s="2" customFormat="1" ht="73.5" customHeight="1" thickBot="1" x14ac:dyDescent="0.35">
      <c r="A22" s="73">
        <v>6</v>
      </c>
      <c r="B22" s="80" t="str">
        <f>VLOOKUP($B$1&amp;A22,'Lista Zespołów'!$A$4:$E$99,3,FALSE)</f>
        <v>SMS Warszawa 3</v>
      </c>
      <c r="C22" s="76">
        <f>IF(N17="","",N17)</f>
        <v>0</v>
      </c>
      <c r="D22" s="77">
        <f>IF(M17="","",M17)</f>
        <v>15</v>
      </c>
      <c r="E22" s="76">
        <f>IF(N18="","",N18)</f>
        <v>0</v>
      </c>
      <c r="F22" s="77">
        <f>IF(M18="","",M18)</f>
        <v>15</v>
      </c>
      <c r="G22" s="76">
        <f>IF(N19="","",N19)</f>
        <v>0</v>
      </c>
      <c r="H22" s="77">
        <f>IF(M19="","",M19)</f>
        <v>15</v>
      </c>
      <c r="I22" s="76">
        <f>IF(N20="","",N20)</f>
        <v>0</v>
      </c>
      <c r="J22" s="77">
        <f>IF(M20="","",M20)</f>
        <v>15</v>
      </c>
      <c r="K22" s="76">
        <f>IF(N21="","",N21)</f>
        <v>0</v>
      </c>
      <c r="L22" s="77">
        <f>IF(M21="","",M21)</f>
        <v>15</v>
      </c>
      <c r="M22" s="27" t="s">
        <v>16</v>
      </c>
      <c r="N22" s="58" t="s">
        <v>16</v>
      </c>
      <c r="O22" s="23"/>
      <c r="P22" s="31"/>
      <c r="Q22" s="23"/>
      <c r="R22" s="31"/>
      <c r="S22" s="23"/>
      <c r="T22" s="31"/>
    </row>
    <row r="23" spans="1:20" s="2" customFormat="1" ht="73.5" customHeight="1" thickBot="1" x14ac:dyDescent="0.35">
      <c r="A23" s="73">
        <v>7</v>
      </c>
      <c r="B23" s="80" t="str">
        <f>VLOOKUP($B$1&amp;A23,'Lista Zespołów'!$A$4:$E$99,3,FALSE)</f>
        <v>Opia Opinogóra 1</v>
      </c>
      <c r="C23" s="76">
        <f>IF(P17="","",P17)</f>
        <v>0</v>
      </c>
      <c r="D23" s="77">
        <f>IF(O17="","",O17)</f>
        <v>15</v>
      </c>
      <c r="E23" s="76">
        <f>IF(P18="","",P18)</f>
        <v>0</v>
      </c>
      <c r="F23" s="77">
        <f>IF(O18="","",O18)</f>
        <v>15</v>
      </c>
      <c r="G23" s="76">
        <f>IF(P19="","",P19)</f>
        <v>0</v>
      </c>
      <c r="H23" s="77">
        <f>IF(O19="","",O19)</f>
        <v>15</v>
      </c>
      <c r="I23" s="76">
        <f>IF(P20="","",P20)</f>
        <v>0</v>
      </c>
      <c r="J23" s="77">
        <f>IF(O20="","",O20)</f>
        <v>15</v>
      </c>
      <c r="K23" s="76">
        <f>IF(P21="","",P21)</f>
        <v>0</v>
      </c>
      <c r="L23" s="77">
        <f>IF(O21="","",O21)</f>
        <v>15</v>
      </c>
      <c r="M23" s="76" t="str">
        <f>IF(P22="","",P22)</f>
        <v/>
      </c>
      <c r="N23" s="77" t="str">
        <f>IF(O22="","",O22)</f>
        <v/>
      </c>
      <c r="O23" s="27" t="s">
        <v>16</v>
      </c>
      <c r="P23" s="58" t="s">
        <v>16</v>
      </c>
      <c r="Q23" s="24"/>
      <c r="R23" s="116"/>
      <c r="S23" s="23"/>
      <c r="T23" s="31"/>
    </row>
    <row r="24" spans="1:20" s="2" customFormat="1" ht="73.5" customHeight="1" thickBot="1" x14ac:dyDescent="0.35">
      <c r="A24" s="73">
        <v>8</v>
      </c>
      <c r="B24" s="80" t="str">
        <f>VLOOKUP($B$1&amp;A24,'Lista Zespołów'!$A$4:$E$99,3,FALSE)</f>
        <v>Opia Opinogóra 4</v>
      </c>
      <c r="C24" s="76">
        <f>IF(R17="","",R17)</f>
        <v>0</v>
      </c>
      <c r="D24" s="77">
        <f>IF(Q17="","",Q17)</f>
        <v>15</v>
      </c>
      <c r="E24" s="76">
        <f>IF(R18="","",R18)</f>
        <v>0</v>
      </c>
      <c r="F24" s="77">
        <f>IF(Q18="","",Q18)</f>
        <v>15</v>
      </c>
      <c r="G24" s="76">
        <f>IF(R19="","",R19)</f>
        <v>0</v>
      </c>
      <c r="H24" s="77">
        <f>IF(Q19="","",Q19)</f>
        <v>15</v>
      </c>
      <c r="I24" s="76">
        <f>IF(R20="","",R20)</f>
        <v>0</v>
      </c>
      <c r="J24" s="77">
        <f>IF(Q20="","",Q20)</f>
        <v>15</v>
      </c>
      <c r="K24" s="76">
        <f>IF(R21="","",R21)</f>
        <v>0</v>
      </c>
      <c r="L24" s="77">
        <f>IF(Q21="","",Q21)</f>
        <v>15</v>
      </c>
      <c r="M24" s="76" t="str">
        <f>IF(R22="","",R22)</f>
        <v/>
      </c>
      <c r="N24" s="77" t="str">
        <f>IF(Q22="","",Q22)</f>
        <v/>
      </c>
      <c r="O24" s="76" t="str">
        <f>IF(R23="","",R23)</f>
        <v/>
      </c>
      <c r="P24" s="77" t="str">
        <f>IF(Q23="","",Q23)</f>
        <v/>
      </c>
      <c r="Q24" s="27" t="s">
        <v>16</v>
      </c>
      <c r="R24" s="58" t="s">
        <v>16</v>
      </c>
      <c r="S24" s="23"/>
      <c r="T24" s="31"/>
    </row>
    <row r="25" spans="1:20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 t="str">
        <f>VLOOKUP(H28,'Lista Zespołów'!$A$4:$E$99,3,FALSE)</f>
        <v>Olimp Mińsk Maz. 9</v>
      </c>
      <c r="C28" s="55" t="s">
        <v>21</v>
      </c>
      <c r="D28" s="54" t="str">
        <f>VLOOKUP(J28,'Lista Zespołów'!$A$4:$E$99,3,FALSE)</f>
        <v>Opia Opinogóra 4</v>
      </c>
      <c r="F28" s="2" t="s">
        <v>22</v>
      </c>
      <c r="G28" s="62">
        <v>1</v>
      </c>
      <c r="H28" s="63" t="str">
        <f>$B$1&amp; 1</f>
        <v>E1</v>
      </c>
      <c r="I28" s="64" t="s">
        <v>21</v>
      </c>
      <c r="J28" s="63" t="str">
        <f>$B$1&amp; 8</f>
        <v>E8</v>
      </c>
    </row>
    <row r="29" spans="1:20" s="2" customFormat="1" ht="17.399999999999999" x14ac:dyDescent="0.3">
      <c r="A29" s="50">
        <v>2</v>
      </c>
      <c r="B29" s="54" t="str">
        <f>VLOOKUP(H29,'Lista Zespołów'!$A$4:$E$99,3,FALSE)</f>
        <v>Olimp Mińsk Maz. 7</v>
      </c>
      <c r="C29" s="55" t="s">
        <v>21</v>
      </c>
      <c r="D29" s="54" t="str">
        <f>VLOOKUP(J29,'Lista Zespołów'!$A$4:$E$99,3,FALSE)</f>
        <v>Opia Opinogóra 1</v>
      </c>
      <c r="F29" s="2" t="s">
        <v>22</v>
      </c>
      <c r="G29" s="62">
        <v>2</v>
      </c>
      <c r="H29" s="63" t="str">
        <f>$B$1&amp; 2</f>
        <v>E2</v>
      </c>
      <c r="I29" s="64" t="s">
        <v>21</v>
      </c>
      <c r="J29" s="63" t="str">
        <f>$B$1&amp; 7</f>
        <v>E7</v>
      </c>
    </row>
    <row r="30" spans="1:20" s="2" customFormat="1" ht="17.399999999999999" x14ac:dyDescent="0.3">
      <c r="A30" s="50">
        <v>3</v>
      </c>
      <c r="B30" s="54" t="str">
        <f>VLOOKUP(H30,'Lista Zespołów'!$A$4:$E$99,3,FALSE)</f>
        <v>Nike Ostrołęka 4</v>
      </c>
      <c r="C30" s="55" t="s">
        <v>21</v>
      </c>
      <c r="D30" s="54" t="str">
        <f>VLOOKUP(J30,'Lista Zespołów'!$A$4:$E$99,3,FALSE)</f>
        <v>SMS Warszawa 3</v>
      </c>
      <c r="F30" s="2" t="s">
        <v>22</v>
      </c>
      <c r="G30" s="62">
        <v>3</v>
      </c>
      <c r="H30" s="63" t="str">
        <f>$B$1&amp; 3</f>
        <v>E3</v>
      </c>
      <c r="I30" s="64" t="s">
        <v>21</v>
      </c>
      <c r="J30" s="65" t="str">
        <f>$B$1&amp; 6</f>
        <v>E6</v>
      </c>
    </row>
    <row r="31" spans="1:20" s="2" customFormat="1" ht="17.399999999999999" x14ac:dyDescent="0.3">
      <c r="A31" s="50">
        <v>4</v>
      </c>
      <c r="B31" s="54" t="str">
        <f>VLOOKUP(H31,'Lista Zespołów'!$A$4:$E$99,3,FALSE)</f>
        <v>MUKS Krótka 5</v>
      </c>
      <c r="C31" s="55" t="s">
        <v>21</v>
      </c>
      <c r="D31" s="54" t="str">
        <f>VLOOKUP(J31,'Lista Zespołów'!$A$4:$E$99,3,FALSE)</f>
        <v>Nike Ostrołęka 7</v>
      </c>
      <c r="F31" s="2" t="s">
        <v>22</v>
      </c>
      <c r="G31" s="62">
        <v>4</v>
      </c>
      <c r="H31" s="63" t="str">
        <f>$B$1&amp; 4</f>
        <v>E4</v>
      </c>
      <c r="I31" s="64" t="s">
        <v>21</v>
      </c>
      <c r="J31" s="65" t="str">
        <f>$B$1&amp; 5</f>
        <v>E5</v>
      </c>
    </row>
    <row r="32" spans="1:20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 t="str">
        <f>VLOOKUP(H33,'Lista Zespołów'!$A$4:$E$99,3,FALSE)</f>
        <v>Opia Opinogóra 4</v>
      </c>
      <c r="C33" s="55" t="s">
        <v>21</v>
      </c>
      <c r="D33" s="54" t="str">
        <f>VLOOKUP(J33,'Lista Zespołów'!$A$4:$E$99,3,FALSE)</f>
        <v>Nike Ostrołęka 7</v>
      </c>
      <c r="F33" s="2" t="s">
        <v>22</v>
      </c>
      <c r="G33" s="50">
        <v>5</v>
      </c>
      <c r="H33" s="63" t="str">
        <f>$B$1&amp; 8</f>
        <v>E8</v>
      </c>
      <c r="I33" s="64" t="s">
        <v>21</v>
      </c>
      <c r="J33" s="63" t="str">
        <f>$B$1&amp; 5</f>
        <v>E5</v>
      </c>
    </row>
    <row r="34" spans="1:10" ht="17.399999999999999" x14ac:dyDescent="0.3">
      <c r="A34" s="50">
        <v>6</v>
      </c>
      <c r="B34" s="54" t="str">
        <f>VLOOKUP(H34,'Lista Zespołów'!$A$4:$E$99,3,FALSE)</f>
        <v>SMS Warszawa 3</v>
      </c>
      <c r="C34" s="55" t="s">
        <v>21</v>
      </c>
      <c r="D34" s="54" t="str">
        <f>VLOOKUP(J34,'Lista Zespołów'!$A$4:$E$99,3,FALSE)</f>
        <v>MUKS Krótka 5</v>
      </c>
      <c r="F34" s="2" t="s">
        <v>22</v>
      </c>
      <c r="G34" s="50">
        <v>6</v>
      </c>
      <c r="H34" s="63" t="str">
        <f>$B$1&amp; 6</f>
        <v>E6</v>
      </c>
      <c r="I34" s="64" t="s">
        <v>21</v>
      </c>
      <c r="J34" s="63" t="str">
        <f>$B$1&amp; 4</f>
        <v>E4</v>
      </c>
    </row>
    <row r="35" spans="1:10" ht="17.399999999999999" x14ac:dyDescent="0.3">
      <c r="A35" s="50">
        <v>7</v>
      </c>
      <c r="B35" s="54" t="str">
        <f>VLOOKUP(H35,'Lista Zespołów'!$A$4:$E$99,3,FALSE)</f>
        <v>Opia Opinogóra 1</v>
      </c>
      <c r="C35" s="55" t="s">
        <v>21</v>
      </c>
      <c r="D35" s="54" t="str">
        <f>VLOOKUP(J35,'Lista Zespołów'!$A$4:$E$99,3,FALSE)</f>
        <v>Nike Ostrołęka 4</v>
      </c>
      <c r="F35" s="2" t="s">
        <v>22</v>
      </c>
      <c r="G35" s="50">
        <v>7</v>
      </c>
      <c r="H35" s="67" t="str">
        <f>$B$1&amp; 7</f>
        <v>E7</v>
      </c>
      <c r="I35" s="68" t="s">
        <v>21</v>
      </c>
      <c r="J35" s="67" t="str">
        <f>$B$1&amp; 3</f>
        <v>E3</v>
      </c>
    </row>
    <row r="36" spans="1:10" ht="17.399999999999999" x14ac:dyDescent="0.3">
      <c r="A36" s="50">
        <v>8</v>
      </c>
      <c r="B36" s="54" t="str">
        <f>VLOOKUP(H36,'Lista Zespołów'!$A$4:$E$99,3,FALSE)</f>
        <v>Olimp Mińsk Maz. 9</v>
      </c>
      <c r="C36" s="55" t="s">
        <v>21</v>
      </c>
      <c r="D36" s="54" t="str">
        <f>VLOOKUP(J36,'Lista Zespołów'!$A$4:$E$99,3,FALSE)</f>
        <v>Olimp Mińsk Maz. 7</v>
      </c>
      <c r="F36" s="2" t="s">
        <v>22</v>
      </c>
      <c r="G36" s="50">
        <v>8</v>
      </c>
      <c r="H36" s="67" t="str">
        <f>$B$1&amp; 1</f>
        <v>E1</v>
      </c>
      <c r="I36" s="68" t="s">
        <v>21</v>
      </c>
      <c r="J36" s="67" t="str">
        <f>$B$1&amp; 2</f>
        <v>E2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 t="str">
        <f>VLOOKUP(H38,'Lista Zespołów'!$A$4:$E$99,3,FALSE)</f>
        <v>Olimp Mińsk Maz. 7</v>
      </c>
      <c r="C38" s="55" t="s">
        <v>21</v>
      </c>
      <c r="D38" s="54" t="str">
        <f>VLOOKUP(J38,'Lista Zespołów'!$A$4:$E$99,3,FALSE)</f>
        <v>Opia Opinogóra 4</v>
      </c>
      <c r="F38" t="s">
        <v>22</v>
      </c>
      <c r="G38" s="50">
        <v>9</v>
      </c>
      <c r="H38" s="63" t="str">
        <f>$B$1&amp; 2</f>
        <v>E2</v>
      </c>
      <c r="I38" s="64" t="s">
        <v>21</v>
      </c>
      <c r="J38" s="63" t="str">
        <f>$B$1&amp; 8</f>
        <v>E8</v>
      </c>
    </row>
    <row r="39" spans="1:10" ht="17.399999999999999" x14ac:dyDescent="0.3">
      <c r="A39" s="50">
        <v>10</v>
      </c>
      <c r="B39" s="54" t="str">
        <f>VLOOKUP(H39,'Lista Zespołów'!$A$4:$E$99,3,FALSE)</f>
        <v>Nike Ostrołęka 4</v>
      </c>
      <c r="C39" s="55" t="s">
        <v>21</v>
      </c>
      <c r="D39" s="54" t="str">
        <f>VLOOKUP(J39,'Lista Zespołów'!$A$4:$E$99,3,FALSE)</f>
        <v>Olimp Mińsk Maz. 9</v>
      </c>
      <c r="F39" t="s">
        <v>22</v>
      </c>
      <c r="G39" s="50">
        <v>10</v>
      </c>
      <c r="H39" s="63" t="str">
        <f>$B$1&amp; 3</f>
        <v>E3</v>
      </c>
      <c r="I39" s="64" t="s">
        <v>21</v>
      </c>
      <c r="J39" s="63" t="str">
        <f>$B$1&amp; 1</f>
        <v>E1</v>
      </c>
    </row>
    <row r="40" spans="1:10" ht="17.399999999999999" x14ac:dyDescent="0.3">
      <c r="A40" s="50">
        <v>11</v>
      </c>
      <c r="B40" s="54" t="str">
        <f>VLOOKUP(H40,'Lista Zespołów'!$A$4:$E$99,3,FALSE)</f>
        <v>MUKS Krótka 5</v>
      </c>
      <c r="C40" s="55" t="s">
        <v>21</v>
      </c>
      <c r="D40" s="54" t="str">
        <f>VLOOKUP(J40,'Lista Zespołów'!$A$4:$E$99,3,FALSE)</f>
        <v>Opia Opinogóra 1</v>
      </c>
      <c r="F40" t="s">
        <v>22</v>
      </c>
      <c r="G40" s="50">
        <v>11</v>
      </c>
      <c r="H40" s="67" t="str">
        <f>$B$1&amp; 4</f>
        <v>E4</v>
      </c>
      <c r="I40" s="68" t="s">
        <v>21</v>
      </c>
      <c r="J40" s="67" t="str">
        <f>$B$1&amp; 7</f>
        <v>E7</v>
      </c>
    </row>
    <row r="41" spans="1:10" ht="17.399999999999999" x14ac:dyDescent="0.3">
      <c r="A41" s="50">
        <v>12</v>
      </c>
      <c r="B41" s="54" t="str">
        <f>VLOOKUP(H41,'Lista Zespołów'!$A$4:$E$99,3,FALSE)</f>
        <v>Nike Ostrołęka 7</v>
      </c>
      <c r="C41" s="55" t="s">
        <v>21</v>
      </c>
      <c r="D41" s="54" t="str">
        <f>VLOOKUP(J41,'Lista Zespołów'!$A$4:$E$99,3,FALSE)</f>
        <v>SMS Warszawa 3</v>
      </c>
      <c r="F41" t="s">
        <v>22</v>
      </c>
      <c r="G41" s="50">
        <v>12</v>
      </c>
      <c r="H41" s="67" t="str">
        <f>$B$1&amp; 5</f>
        <v>E5</v>
      </c>
      <c r="I41" s="68" t="s">
        <v>21</v>
      </c>
      <c r="J41" s="67" t="str">
        <f>$B$1&amp; 6</f>
        <v>E6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 t="str">
        <f>VLOOKUP(H43,'Lista Zespołów'!$A$4:$E$99,3,FALSE)</f>
        <v>Opia Opinogóra 4</v>
      </c>
      <c r="C43" s="55" t="s">
        <v>21</v>
      </c>
      <c r="D43" s="54" t="str">
        <f>VLOOKUP(J43,'Lista Zespołów'!$A$4:$E$99,3,FALSE)</f>
        <v>SMS Warszawa 3</v>
      </c>
      <c r="F43" t="s">
        <v>22</v>
      </c>
      <c r="G43" s="50">
        <v>13</v>
      </c>
      <c r="H43" s="67" t="str">
        <f>$B$1&amp; 8</f>
        <v>E8</v>
      </c>
      <c r="I43" s="68" t="s">
        <v>21</v>
      </c>
      <c r="J43" s="67" t="str">
        <f>$B$1&amp; 6</f>
        <v>E6</v>
      </c>
    </row>
    <row r="44" spans="1:10" ht="17.399999999999999" x14ac:dyDescent="0.3">
      <c r="A44" s="50">
        <v>14</v>
      </c>
      <c r="B44" s="54" t="str">
        <f>VLOOKUP(H44,'Lista Zespołów'!$A$4:$E$99,3,FALSE)</f>
        <v>Opia Opinogóra 1</v>
      </c>
      <c r="C44" s="55" t="s">
        <v>21</v>
      </c>
      <c r="D44" s="54" t="str">
        <f>VLOOKUP(J44,'Lista Zespołów'!$A$4:$E$99,3,FALSE)</f>
        <v>Nike Ostrołęka 7</v>
      </c>
      <c r="F44" t="s">
        <v>22</v>
      </c>
      <c r="G44" s="50">
        <v>14</v>
      </c>
      <c r="H44" s="67" t="str">
        <f>$B$1&amp; 7</f>
        <v>E7</v>
      </c>
      <c r="I44" s="68" t="s">
        <v>21</v>
      </c>
      <c r="J44" s="67" t="str">
        <f>$B$1&amp; 5</f>
        <v>E5</v>
      </c>
    </row>
    <row r="45" spans="1:10" ht="18" x14ac:dyDescent="0.35">
      <c r="A45" s="50">
        <v>15</v>
      </c>
      <c r="B45" s="54" t="str">
        <f>VLOOKUP(H45,'Lista Zespołów'!$A$4:$E$99,3,FALSE)</f>
        <v>Olimp Mińsk Maz. 9</v>
      </c>
      <c r="C45" s="57" t="s">
        <v>21</v>
      </c>
      <c r="D45" s="54" t="str">
        <f>VLOOKUP(J45,'Lista Zespołów'!$A$4:$E$99,3,FALSE)</f>
        <v>MUKS Krótka 5</v>
      </c>
      <c r="F45" t="s">
        <v>22</v>
      </c>
      <c r="G45" s="50">
        <v>15</v>
      </c>
      <c r="H45" s="67" t="str">
        <f>$B$1&amp; 1</f>
        <v>E1</v>
      </c>
      <c r="I45" s="68" t="s">
        <v>21</v>
      </c>
      <c r="J45" s="67" t="str">
        <f>$B$1&amp; 4</f>
        <v>E4</v>
      </c>
    </row>
    <row r="46" spans="1:10" ht="18" x14ac:dyDescent="0.35">
      <c r="A46" s="50">
        <v>16</v>
      </c>
      <c r="B46" s="54" t="str">
        <f>VLOOKUP(H46,'Lista Zespołów'!$A$4:$E$99,3,FALSE)</f>
        <v>Olimp Mińsk Maz. 7</v>
      </c>
      <c r="C46" s="57" t="s">
        <v>21</v>
      </c>
      <c r="D46" s="54" t="str">
        <f>VLOOKUP(J46,'Lista Zespołów'!$A$4:$E$99,3,FALSE)</f>
        <v>Nike Ostrołęka 4</v>
      </c>
      <c r="F46" t="s">
        <v>22</v>
      </c>
      <c r="G46" s="50">
        <v>16</v>
      </c>
      <c r="H46" s="67" t="str">
        <f>$B$1&amp; 2</f>
        <v>E2</v>
      </c>
      <c r="I46" s="68" t="s">
        <v>21</v>
      </c>
      <c r="J46" s="67" t="str">
        <f>$B$1&amp; 3</f>
        <v>E3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 t="str">
        <f>VLOOKUP(H48,'Lista Zespołów'!$A$4:$E$99,3,FALSE)</f>
        <v>Nike Ostrołęka 4</v>
      </c>
      <c r="C48" s="55" t="s">
        <v>21</v>
      </c>
      <c r="D48" s="54" t="str">
        <f>VLOOKUP(J48,'Lista Zespołów'!$A$4:$E$99,3,FALSE)</f>
        <v>Opia Opinogóra 4</v>
      </c>
      <c r="F48" t="s">
        <v>22</v>
      </c>
      <c r="G48" s="50">
        <v>17</v>
      </c>
      <c r="H48" s="67" t="str">
        <f>$B$1&amp; 3</f>
        <v>E3</v>
      </c>
      <c r="I48" s="68" t="s">
        <v>21</v>
      </c>
      <c r="J48" s="67" t="str">
        <f>$B$1&amp; 8</f>
        <v>E8</v>
      </c>
    </row>
    <row r="49" spans="1:10" ht="18" x14ac:dyDescent="0.35">
      <c r="A49" s="50">
        <v>18</v>
      </c>
      <c r="B49" s="54" t="str">
        <f>VLOOKUP(H49,'Lista Zespołów'!$A$4:$E$99,3,FALSE)</f>
        <v>MUKS Krótka 5</v>
      </c>
      <c r="C49" s="57" t="s">
        <v>21</v>
      </c>
      <c r="D49" s="54" t="str">
        <f>VLOOKUP(J49,'Lista Zespołów'!$A$4:$E$99,3,FALSE)</f>
        <v>Olimp Mińsk Maz. 7</v>
      </c>
      <c r="F49" t="s">
        <v>22</v>
      </c>
      <c r="G49" s="50">
        <v>18</v>
      </c>
      <c r="H49" s="67" t="str">
        <f>$B$1&amp; 4</f>
        <v>E4</v>
      </c>
      <c r="I49" s="68" t="s">
        <v>21</v>
      </c>
      <c r="J49" s="67" t="str">
        <f>$B$1&amp; 2</f>
        <v>E2</v>
      </c>
    </row>
    <row r="50" spans="1:10" ht="18" x14ac:dyDescent="0.35">
      <c r="A50" s="50">
        <v>19</v>
      </c>
      <c r="B50" s="54" t="str">
        <f>VLOOKUP(H50,'Lista Zespołów'!$A$4:$E$99,3,FALSE)</f>
        <v>Nike Ostrołęka 7</v>
      </c>
      <c r="C50" s="57" t="s">
        <v>21</v>
      </c>
      <c r="D50" s="54" t="str">
        <f>VLOOKUP(J50,'Lista Zespołów'!$A$4:$E$99,3,FALSE)</f>
        <v>Olimp Mińsk Maz. 9</v>
      </c>
      <c r="F50" t="s">
        <v>22</v>
      </c>
      <c r="G50" s="50">
        <v>19</v>
      </c>
      <c r="H50" s="67" t="str">
        <f>$B$1&amp; 5</f>
        <v>E5</v>
      </c>
      <c r="I50" s="68" t="s">
        <v>21</v>
      </c>
      <c r="J50" s="67" t="str">
        <f>$B$1&amp; 1</f>
        <v>E1</v>
      </c>
    </row>
    <row r="51" spans="1:10" ht="18" x14ac:dyDescent="0.3">
      <c r="A51" s="118">
        <v>20</v>
      </c>
      <c r="B51" s="54" t="str">
        <f>VLOOKUP(H51,'Lista Zespołów'!$A$4:$E$99,3,FALSE)</f>
        <v>SMS Warszawa 3</v>
      </c>
      <c r="C51" s="119" t="s">
        <v>21</v>
      </c>
      <c r="D51" s="54" t="str">
        <f>VLOOKUP(J51,'Lista Zespołów'!$A$4:$E$99,3,FALSE)</f>
        <v>Opia Opinogóra 1</v>
      </c>
      <c r="F51" t="s">
        <v>22</v>
      </c>
      <c r="G51" s="118">
        <v>20</v>
      </c>
      <c r="H51" s="67" t="str">
        <f>$B$1&amp; 6</f>
        <v>E6</v>
      </c>
      <c r="I51" s="68" t="s">
        <v>21</v>
      </c>
      <c r="J51" s="67" t="str">
        <f>$B$1&amp; 7</f>
        <v>E7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 t="str">
        <f>VLOOKUP(H53,'Lista Zespołów'!$A$4:$E$99,3,FALSE)</f>
        <v>Opia Opinogóra 4</v>
      </c>
      <c r="C53" s="55" t="s">
        <v>21</v>
      </c>
      <c r="D53" s="54" t="str">
        <f>VLOOKUP(J53,'Lista Zespołów'!$A$4:$E$99,3,FALSE)</f>
        <v>Opia Opinogóra 1</v>
      </c>
      <c r="F53" t="s">
        <v>22</v>
      </c>
      <c r="G53" s="50">
        <v>21</v>
      </c>
      <c r="H53" s="67" t="str">
        <f>$B$1&amp; 8</f>
        <v>E8</v>
      </c>
      <c r="I53" s="68" t="s">
        <v>21</v>
      </c>
      <c r="J53" s="67" t="str">
        <f>$B$1&amp; 7</f>
        <v>E7</v>
      </c>
    </row>
    <row r="54" spans="1:10" ht="18" x14ac:dyDescent="0.35">
      <c r="A54" s="50">
        <v>22</v>
      </c>
      <c r="B54" s="54" t="str">
        <f>VLOOKUP(H54,'Lista Zespołów'!$A$4:$E$99,3,FALSE)</f>
        <v>Olimp Mińsk Maz. 9</v>
      </c>
      <c r="C54" s="57" t="s">
        <v>21</v>
      </c>
      <c r="D54" s="54" t="str">
        <f>VLOOKUP(J54,'Lista Zespołów'!$A$4:$E$99,3,FALSE)</f>
        <v>SMS Warszawa 3</v>
      </c>
      <c r="F54" t="s">
        <v>22</v>
      </c>
      <c r="G54" s="50">
        <v>22</v>
      </c>
      <c r="H54" s="67" t="str">
        <f>$B$1&amp; 1</f>
        <v>E1</v>
      </c>
      <c r="I54" s="68" t="s">
        <v>21</v>
      </c>
      <c r="J54" s="67" t="str">
        <f>$B$1&amp; 6</f>
        <v>E6</v>
      </c>
    </row>
    <row r="55" spans="1:10" ht="18" x14ac:dyDescent="0.35">
      <c r="A55" s="50">
        <v>23</v>
      </c>
      <c r="B55" s="54" t="str">
        <f>VLOOKUP(H55,'Lista Zespołów'!$A$4:$E$99,3,FALSE)</f>
        <v>Olimp Mińsk Maz. 7</v>
      </c>
      <c r="C55" s="57" t="s">
        <v>21</v>
      </c>
      <c r="D55" s="54" t="str">
        <f>VLOOKUP(J55,'Lista Zespołów'!$A$4:$E$99,3,FALSE)</f>
        <v>Nike Ostrołęka 7</v>
      </c>
      <c r="F55" t="s">
        <v>22</v>
      </c>
      <c r="G55" s="50">
        <v>23</v>
      </c>
      <c r="H55" s="67" t="str">
        <f>$B$1&amp; 2</f>
        <v>E2</v>
      </c>
      <c r="I55" s="68" t="s">
        <v>21</v>
      </c>
      <c r="J55" s="67" t="str">
        <f>$B$1&amp; 5</f>
        <v>E5</v>
      </c>
    </row>
    <row r="56" spans="1:10" ht="18" x14ac:dyDescent="0.3">
      <c r="A56" s="118">
        <v>24</v>
      </c>
      <c r="B56" s="54" t="str">
        <f>VLOOKUP(H56,'Lista Zespołów'!$A$4:$E$99,3,FALSE)</f>
        <v>Nike Ostrołęka 4</v>
      </c>
      <c r="C56" s="119" t="s">
        <v>21</v>
      </c>
      <c r="D56" s="54" t="str">
        <f>VLOOKUP(J56,'Lista Zespołów'!$A$4:$E$99,3,FALSE)</f>
        <v>MUKS Krótka 5</v>
      </c>
      <c r="F56" t="s">
        <v>22</v>
      </c>
      <c r="G56" s="118">
        <v>24</v>
      </c>
      <c r="H56" s="67" t="str">
        <f>$B$1&amp; 3</f>
        <v>E3</v>
      </c>
      <c r="I56" s="68" t="s">
        <v>21</v>
      </c>
      <c r="J56" s="67" t="str">
        <f>$B$1&amp; 4</f>
        <v>E4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 t="str">
        <f>VLOOKUP(H58,'Lista Zespołów'!$A$4:$E$99,3,FALSE)</f>
        <v>MUKS Krótka 5</v>
      </c>
      <c r="C58" s="55" t="s">
        <v>21</v>
      </c>
      <c r="D58" s="54" t="str">
        <f>VLOOKUP(J58,'Lista Zespołów'!$A$4:$E$99,3,FALSE)</f>
        <v>Opia Opinogóra 4</v>
      </c>
      <c r="F58" t="s">
        <v>22</v>
      </c>
      <c r="G58" s="50">
        <v>25</v>
      </c>
      <c r="H58" s="67" t="str">
        <f>$B$1&amp; 4</f>
        <v>E4</v>
      </c>
      <c r="I58" s="68" t="s">
        <v>21</v>
      </c>
      <c r="J58" s="67" t="str">
        <f>$B$1&amp; 8</f>
        <v>E8</v>
      </c>
    </row>
    <row r="59" spans="1:10" ht="18" x14ac:dyDescent="0.35">
      <c r="A59" s="50">
        <v>26</v>
      </c>
      <c r="B59" s="54" t="str">
        <f>VLOOKUP(H59,'Lista Zespołów'!$A$4:$E$99,3,FALSE)</f>
        <v>Nike Ostrołęka 7</v>
      </c>
      <c r="C59" s="57" t="s">
        <v>21</v>
      </c>
      <c r="D59" s="54" t="str">
        <f>VLOOKUP(J59,'Lista Zespołów'!$A$4:$E$99,3,FALSE)</f>
        <v>Nike Ostrołęka 4</v>
      </c>
      <c r="F59" t="s">
        <v>22</v>
      </c>
      <c r="G59" s="50">
        <v>26</v>
      </c>
      <c r="H59" s="67" t="str">
        <f>$B$1&amp; 5</f>
        <v>E5</v>
      </c>
      <c r="I59" s="68" t="s">
        <v>21</v>
      </c>
      <c r="J59" s="67" t="str">
        <f>$B$1&amp; 3</f>
        <v>E3</v>
      </c>
    </row>
    <row r="60" spans="1:10" ht="18" x14ac:dyDescent="0.35">
      <c r="A60" s="50">
        <v>27</v>
      </c>
      <c r="B60" s="54" t="str">
        <f>VLOOKUP(H60,'Lista Zespołów'!$A$4:$E$99,3,FALSE)</f>
        <v>SMS Warszawa 3</v>
      </c>
      <c r="C60" s="57" t="s">
        <v>21</v>
      </c>
      <c r="D60" s="54" t="str">
        <f>VLOOKUP(J60,'Lista Zespołów'!$A$4:$E$99,3,FALSE)</f>
        <v>Olimp Mińsk Maz. 7</v>
      </c>
      <c r="F60" t="s">
        <v>22</v>
      </c>
      <c r="G60" s="50">
        <v>27</v>
      </c>
      <c r="H60" s="67" t="str">
        <f>$B$1&amp; 6</f>
        <v>E6</v>
      </c>
      <c r="I60" s="68" t="s">
        <v>21</v>
      </c>
      <c r="J60" s="67" t="str">
        <f>$B$1&amp; 2</f>
        <v>E2</v>
      </c>
    </row>
    <row r="61" spans="1:10" ht="18" x14ac:dyDescent="0.3">
      <c r="A61" s="118">
        <v>28</v>
      </c>
      <c r="B61" s="54" t="str">
        <f>VLOOKUP(H61,'Lista Zespołów'!$A$4:$E$99,3,FALSE)</f>
        <v>Opia Opinogóra 1</v>
      </c>
      <c r="C61" s="119" t="s">
        <v>21</v>
      </c>
      <c r="D61" s="54" t="str">
        <f>VLOOKUP(J61,'Lista Zespołów'!$A$4:$E$99,3,FALSE)</f>
        <v>Olimp Mińsk Maz. 9</v>
      </c>
      <c r="F61" t="s">
        <v>22</v>
      </c>
      <c r="G61" s="118">
        <v>28</v>
      </c>
      <c r="H61" s="67" t="str">
        <f>$B$1&amp; 7</f>
        <v>E7</v>
      </c>
      <c r="I61" s="68" t="s">
        <v>21</v>
      </c>
      <c r="J61" s="67" t="str">
        <f>$B$1&amp; 1</f>
        <v>E1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7" zoomScale="55" zoomScaleNormal="55" workbookViewId="0">
      <selection activeCell="Z18" sqref="Z18"/>
    </sheetView>
  </sheetViews>
  <sheetFormatPr defaultRowHeight="14.4" x14ac:dyDescent="0.3"/>
  <cols>
    <col min="1" max="1" width="9.6640625" customWidth="1"/>
    <col min="2" max="2" width="43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40" t="s">
        <v>2</v>
      </c>
      <c r="B1" s="39" t="s">
        <v>25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F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7" t="str">
        <f>_xlnm.Criteria</f>
        <v>F</v>
      </c>
      <c r="L3" s="138"/>
      <c r="M3" s="102"/>
      <c r="N3" s="102"/>
      <c r="O3" s="102"/>
      <c r="P3" s="102"/>
      <c r="Q3" s="70"/>
    </row>
    <row r="4" spans="1:20" s="2" customFormat="1" ht="26.25" customHeight="1" x14ac:dyDescent="0.5">
      <c r="A4" s="12">
        <v>1</v>
      </c>
      <c r="B4" s="13" t="str">
        <f>VLOOKUP($B$1&amp;A4,'Lista Zespołów'!$A$4:$E$99,3,FALSE)</f>
        <v>Sparta Warszawa 1</v>
      </c>
      <c r="C4" s="36">
        <f t="shared" ref="C4:C7" si="0">D4*$E$1+E4*$G$1</f>
        <v>10</v>
      </c>
      <c r="D4" s="37">
        <f>IF($C17&gt;$D17,1,0)+IF($E17&gt;$F17,1,0)+IF($G17&gt;$H17,1,0)+IF($I17&gt;$J17,1,0)+IF($K17&gt;$L17,1,0)+IF($M17&gt;$N17,1,0)+IF($O17&gt;P17,1,0)+IF(Q17&gt;R17,1,0)+IF($S17&gt;$T17,1,0)</f>
        <v>5</v>
      </c>
      <c r="E4" s="37">
        <f>IF($C17&lt;$D17,1,0)+IF($E17&lt;$F17,1,0)+IF($G17&lt;$H17,1,0)+IF($I17&lt;$J17,1,0)+IF($K17&lt;$L17,1,0)+IF(M17&lt;N17,1,0)+IF(O17&lt;P17,1,0)+IF($Q17&lt;$R17,1,0)+IF($S17&lt;$T17,1,0)</f>
        <v>2</v>
      </c>
      <c r="F4" s="37">
        <f t="shared" ref="F4:F7" si="1">E4+D4</f>
        <v>7</v>
      </c>
      <c r="G4" s="37">
        <f>SUM(D$17:D$25)</f>
        <v>103</v>
      </c>
      <c r="H4" s="37">
        <f>SUM(C$17:C$25)</f>
        <v>73</v>
      </c>
      <c r="I4" s="38">
        <f t="shared" ref="I4:I7" si="2">IFERROR(G4/H4,0)</f>
        <v>1.4109589041095891</v>
      </c>
      <c r="K4" s="138"/>
      <c r="L4" s="138"/>
      <c r="M4" s="102"/>
      <c r="N4" s="102"/>
      <c r="O4" s="102"/>
      <c r="P4" s="102"/>
      <c r="Q4" s="70"/>
    </row>
    <row r="5" spans="1:20" s="2" customFormat="1" ht="26.25" customHeight="1" x14ac:dyDescent="0.5">
      <c r="A5" s="14">
        <v>2</v>
      </c>
      <c r="B5" s="15" t="str">
        <f>VLOOKUP($B$1&amp;A5,'Lista Zespołów'!$A$4:$E$99,3,FALSE)</f>
        <v>Atena Warszawa 1</v>
      </c>
      <c r="C5" s="33">
        <f t="shared" si="0"/>
        <v>12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6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1</v>
      </c>
      <c r="F5" s="34">
        <f t="shared" si="1"/>
        <v>7</v>
      </c>
      <c r="G5" s="34">
        <f>SUM(F$17:F$25)</f>
        <v>98</v>
      </c>
      <c r="H5" s="34">
        <f>SUM(E$17:E$25)</f>
        <v>71</v>
      </c>
      <c r="I5" s="35">
        <f t="shared" si="2"/>
        <v>1.380281690140845</v>
      </c>
      <c r="K5" s="138"/>
      <c r="L5" s="138"/>
      <c r="M5" s="102"/>
      <c r="N5" s="102"/>
      <c r="O5" s="102"/>
      <c r="P5" s="102"/>
      <c r="Q5" s="70"/>
    </row>
    <row r="6" spans="1:20" s="2" customFormat="1" ht="26.25" customHeight="1" x14ac:dyDescent="0.5">
      <c r="A6" s="12">
        <v>3</v>
      </c>
      <c r="B6" s="13" t="str">
        <f>VLOOKUP($B$1&amp;A6,'Lista Zespołów'!$A$4:$E$99,3,FALSE)</f>
        <v>UKS Lesznowola 1</v>
      </c>
      <c r="C6" s="36">
        <f t="shared" si="0"/>
        <v>10</v>
      </c>
      <c r="D6" s="37">
        <f t="shared" si="3"/>
        <v>5</v>
      </c>
      <c r="E6" s="37">
        <f t="shared" si="4"/>
        <v>2</v>
      </c>
      <c r="F6" s="37">
        <f t="shared" si="1"/>
        <v>7</v>
      </c>
      <c r="G6" s="37">
        <f>SUM(H$17:H$25)</f>
        <v>109</v>
      </c>
      <c r="H6" s="37">
        <f>SUM(G$17:G$25)</f>
        <v>95</v>
      </c>
      <c r="I6" s="38">
        <f t="shared" si="2"/>
        <v>1.1473684210526316</v>
      </c>
      <c r="K6" s="138"/>
      <c r="L6" s="138"/>
      <c r="M6" s="102"/>
      <c r="N6" s="102"/>
      <c r="O6" s="102"/>
      <c r="P6" s="102"/>
      <c r="Q6" s="70"/>
    </row>
    <row r="7" spans="1:20" s="2" customFormat="1" ht="26.25" customHeight="1" x14ac:dyDescent="0.5">
      <c r="A7" s="14">
        <v>4</v>
      </c>
      <c r="B7" s="15" t="str">
        <f>VLOOKUP($B$1&amp;A7,'Lista Zespołów'!$A$4:$E$99,3,FALSE)</f>
        <v>Atena Warszawa 2</v>
      </c>
      <c r="C7" s="33">
        <f t="shared" si="0"/>
        <v>10</v>
      </c>
      <c r="D7" s="120">
        <f t="shared" si="3"/>
        <v>5</v>
      </c>
      <c r="E7" s="120">
        <f t="shared" si="4"/>
        <v>2</v>
      </c>
      <c r="F7" s="34">
        <f t="shared" si="1"/>
        <v>7</v>
      </c>
      <c r="G7" s="34">
        <f>SUM(J$17:J$25)</f>
        <v>98</v>
      </c>
      <c r="H7" s="34">
        <f>SUM(I$17:I$25)</f>
        <v>82</v>
      </c>
      <c r="I7" s="35">
        <f t="shared" si="2"/>
        <v>1.1951219512195121</v>
      </c>
      <c r="K7" s="138"/>
      <c r="L7" s="138"/>
      <c r="M7" s="102"/>
      <c r="N7" s="102"/>
      <c r="O7" s="102"/>
      <c r="P7" s="102"/>
      <c r="Q7" s="70"/>
    </row>
    <row r="8" spans="1:20" s="2" customFormat="1" ht="26.25" customHeight="1" x14ac:dyDescent="0.5">
      <c r="A8" s="12">
        <v>5</v>
      </c>
      <c r="B8" s="13" t="str">
        <f>VLOOKUP($B$1&amp;A8,'Lista Zespołów'!$A$4:$E$99,3,FALSE)</f>
        <v>UKS Lesznowola 2</v>
      </c>
      <c r="C8" s="36">
        <f>D8*$E$1+E8*$G$1</f>
        <v>6</v>
      </c>
      <c r="D8" s="37">
        <f t="shared" si="3"/>
        <v>3</v>
      </c>
      <c r="E8" s="37">
        <f t="shared" si="4"/>
        <v>4</v>
      </c>
      <c r="F8" s="37">
        <f>E8+D8</f>
        <v>7</v>
      </c>
      <c r="G8" s="37">
        <f>SUM(L$17:L$25)</f>
        <v>77</v>
      </c>
      <c r="H8" s="37">
        <f>SUM(K$17:K$25)</f>
        <v>86</v>
      </c>
      <c r="I8" s="38">
        <f>IFERROR(G8/H8,0)</f>
        <v>0.89534883720930236</v>
      </c>
      <c r="K8" s="138"/>
      <c r="L8" s="138"/>
      <c r="M8" s="102"/>
      <c r="N8" s="102"/>
      <c r="O8" s="102"/>
      <c r="P8" s="102"/>
      <c r="Q8" s="70"/>
    </row>
    <row r="9" spans="1:20" s="2" customFormat="1" ht="26.25" customHeight="1" x14ac:dyDescent="0.5">
      <c r="A9" s="14">
        <v>6</v>
      </c>
      <c r="B9" s="15" t="str">
        <f>VLOOKUP($B$1&amp;A9,'Lista Zespołów'!$A$4:$E$99,3,FALSE)</f>
        <v>KKS Kozienice</v>
      </c>
      <c r="C9" s="33">
        <f t="shared" ref="C9" si="5">D9*$E$1+E9*$G$1</f>
        <v>4</v>
      </c>
      <c r="D9" s="120">
        <f t="shared" si="3"/>
        <v>2</v>
      </c>
      <c r="E9" s="120">
        <f t="shared" si="4"/>
        <v>5</v>
      </c>
      <c r="F9" s="34">
        <f t="shared" ref="F9" si="6">E9+D9</f>
        <v>7</v>
      </c>
      <c r="G9" s="34">
        <f>SUM(N$17:N$25)</f>
        <v>75</v>
      </c>
      <c r="H9" s="34">
        <f>SUM(M$17:M$25)</f>
        <v>96</v>
      </c>
      <c r="I9" s="35">
        <f t="shared" ref="I9" si="7">IFERROR(G9/H9,0)</f>
        <v>0.78125</v>
      </c>
      <c r="K9" s="138"/>
      <c r="L9" s="138"/>
      <c r="M9" s="102"/>
      <c r="N9" s="102"/>
      <c r="O9" s="102"/>
      <c r="P9" s="102"/>
      <c r="Q9" s="100"/>
    </row>
    <row r="10" spans="1:20" s="2" customFormat="1" ht="26.25" customHeight="1" x14ac:dyDescent="0.5">
      <c r="A10" s="12">
        <v>7</v>
      </c>
      <c r="B10" s="13" t="str">
        <f>VLOOKUP($B$1&amp;A10,'Lista Zespołów'!$A$4:$E$99,3,FALSE)</f>
        <v>UKS Lesznowola 3</v>
      </c>
      <c r="C10" s="36">
        <f>D10*$E$1+E10*$G$1</f>
        <v>4</v>
      </c>
      <c r="D10" s="37">
        <f t="shared" si="3"/>
        <v>2</v>
      </c>
      <c r="E10" s="37">
        <f t="shared" si="4"/>
        <v>5</v>
      </c>
      <c r="F10" s="37">
        <f>E10+D10</f>
        <v>7</v>
      </c>
      <c r="G10" s="37">
        <f>SUM(P$17:P$25)</f>
        <v>79</v>
      </c>
      <c r="H10" s="37">
        <f>SUM(O$17:O$25)</f>
        <v>100</v>
      </c>
      <c r="I10" s="38">
        <f>IFERROR(G10/H10,0)</f>
        <v>0.79</v>
      </c>
      <c r="K10" s="138"/>
      <c r="L10" s="138"/>
      <c r="M10" s="102"/>
      <c r="N10" s="102"/>
      <c r="O10" s="102"/>
      <c r="P10" s="102"/>
      <c r="Q10" s="100"/>
    </row>
    <row r="11" spans="1:20" s="2" customFormat="1" ht="26.25" customHeight="1" x14ac:dyDescent="0.5">
      <c r="A11" s="14">
        <v>8</v>
      </c>
      <c r="B11" s="15" t="str">
        <f>VLOOKUP($B$1&amp;A11,'Lista Zespołów'!$A$4:$E$99,3,FALSE)</f>
        <v>UKS Lesznowola 4</v>
      </c>
      <c r="C11" s="33">
        <f t="shared" ref="C11" si="8">D11*$E$1+E11*$G$1</f>
        <v>0</v>
      </c>
      <c r="D11" s="120">
        <f t="shared" si="3"/>
        <v>0</v>
      </c>
      <c r="E11" s="120">
        <f t="shared" si="4"/>
        <v>7</v>
      </c>
      <c r="F11" s="34">
        <f t="shared" ref="F11" si="9">E11+D11</f>
        <v>7</v>
      </c>
      <c r="G11" s="34">
        <f>SUM(R$17:R$25)</f>
        <v>69</v>
      </c>
      <c r="H11" s="34">
        <f>SUM(Q$17:Q$25)</f>
        <v>105</v>
      </c>
      <c r="I11" s="35">
        <f t="shared" ref="I11" si="10">IFERROR(G11/H11,0)</f>
        <v>0.65714285714285714</v>
      </c>
      <c r="K11" s="138"/>
      <c r="L11" s="138"/>
      <c r="M11" s="102"/>
      <c r="N11" s="102"/>
      <c r="O11" s="102"/>
      <c r="P11" s="102"/>
      <c r="Q11" s="7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F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 t="str">
        <f>VLOOKUP($B$1&amp;C15,'Lista Zespołów'!$A$4:$E$99,3,FALSE)</f>
        <v>Sparta Warszawa 1</v>
      </c>
      <c r="D16" s="124"/>
      <c r="E16" s="123" t="str">
        <f>VLOOKUP($B$1&amp;E15,'Lista Zespołów'!$A$4:$E$99,3,FALSE)</f>
        <v>Atena Warszawa 1</v>
      </c>
      <c r="F16" s="124"/>
      <c r="G16" s="123" t="str">
        <f>VLOOKUP($B$1&amp;G15,'Lista Zespołów'!$A$4:$E$99,3,FALSE)</f>
        <v>UKS Lesznowola 1</v>
      </c>
      <c r="H16" s="124"/>
      <c r="I16" s="123" t="str">
        <f>VLOOKUP($B$1&amp;I15,'Lista Zespołów'!$A$4:$E$99,3,FALSE)</f>
        <v>Atena Warszawa 2</v>
      </c>
      <c r="J16" s="124"/>
      <c r="K16" s="135" t="str">
        <f>VLOOKUP($B$1&amp;K15,'Lista Zespołów'!$A$4:$E$99,3,FALSE)</f>
        <v>UKS Lesznowola 2</v>
      </c>
      <c r="L16" s="136"/>
      <c r="M16" s="123" t="str">
        <f>VLOOKUP($B$1&amp;M15,'Lista Zespołów'!$A$4:$E$99,3,FALSE)</f>
        <v>KKS Kozienice</v>
      </c>
      <c r="N16" s="124"/>
      <c r="O16" s="123" t="str">
        <f>VLOOKUP($B$1&amp;O15,'Lista Zespołów'!$A$4:$E$99,3,FALSE)</f>
        <v>UKS Lesznowola 3</v>
      </c>
      <c r="P16" s="124"/>
      <c r="Q16" s="123" t="str">
        <f>VLOOKUP($B$1&amp;Q15,'Lista Zespołów'!$A$4:$E$99,3,FALSE)</f>
        <v>UKS Lesznowola 4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 t="str">
        <f>VLOOKUP($B$1&amp;A17,'Lista Zespołów'!$A$4:$E$99,3,FALSE)</f>
        <v>Sparta Warszawa 1</v>
      </c>
      <c r="C17" s="25" t="s">
        <v>16</v>
      </c>
      <c r="D17" s="26" t="s">
        <v>16</v>
      </c>
      <c r="E17" s="19">
        <v>15</v>
      </c>
      <c r="F17" s="30">
        <v>7</v>
      </c>
      <c r="G17" s="19">
        <v>15</v>
      </c>
      <c r="H17" s="30">
        <v>17</v>
      </c>
      <c r="I17" s="19">
        <v>15</v>
      </c>
      <c r="J17" s="30">
        <v>8</v>
      </c>
      <c r="K17" s="19">
        <v>15</v>
      </c>
      <c r="L17" s="30">
        <v>12</v>
      </c>
      <c r="M17" s="19">
        <v>15</v>
      </c>
      <c r="N17" s="30">
        <v>9</v>
      </c>
      <c r="O17" s="19">
        <v>13</v>
      </c>
      <c r="P17" s="30">
        <v>15</v>
      </c>
      <c r="Q17" s="19">
        <v>15</v>
      </c>
      <c r="R17" s="30">
        <v>5</v>
      </c>
      <c r="S17" s="19"/>
      <c r="T17" s="30"/>
    </row>
    <row r="18" spans="1:20" s="2" customFormat="1" ht="73.5" customHeight="1" thickBot="1" x14ac:dyDescent="0.35">
      <c r="A18" s="73">
        <v>2</v>
      </c>
      <c r="B18" s="80" t="str">
        <f>VLOOKUP($B$1&amp;A18,'Lista Zespołów'!$A$4:$E$99,3,FALSE)</f>
        <v>Atena Warszawa 1</v>
      </c>
      <c r="C18" s="76">
        <f>IF(F17="","",F17)</f>
        <v>7</v>
      </c>
      <c r="D18" s="77">
        <f>IF(E17="","",E17)</f>
        <v>15</v>
      </c>
      <c r="E18" s="27" t="s">
        <v>16</v>
      </c>
      <c r="F18" s="28" t="s">
        <v>16</v>
      </c>
      <c r="G18" s="23">
        <v>16</v>
      </c>
      <c r="H18" s="31">
        <v>14</v>
      </c>
      <c r="I18" s="23">
        <v>15</v>
      </c>
      <c r="J18" s="31">
        <v>10</v>
      </c>
      <c r="K18" s="23">
        <v>15</v>
      </c>
      <c r="L18" s="31">
        <v>8</v>
      </c>
      <c r="M18" s="23">
        <v>15</v>
      </c>
      <c r="N18" s="31">
        <v>9</v>
      </c>
      <c r="O18" s="23">
        <v>15</v>
      </c>
      <c r="P18" s="31">
        <v>4</v>
      </c>
      <c r="Q18" s="23">
        <v>15</v>
      </c>
      <c r="R18" s="31">
        <v>11</v>
      </c>
      <c r="S18" s="23"/>
      <c r="T18" s="31"/>
    </row>
    <row r="19" spans="1:20" s="2" customFormat="1" ht="73.5" customHeight="1" thickBot="1" x14ac:dyDescent="0.35">
      <c r="A19" s="74">
        <v>3</v>
      </c>
      <c r="B19" s="81" t="str">
        <f>VLOOKUP($B$1&amp;A19,'Lista Zespołów'!$A$4:$E$99,3,FALSE)</f>
        <v>UKS Lesznowola 1</v>
      </c>
      <c r="C19" s="75">
        <f>IF(H17="","",H17)</f>
        <v>17</v>
      </c>
      <c r="D19" s="78">
        <f>IF(G17="","",G17)</f>
        <v>15</v>
      </c>
      <c r="E19" s="75">
        <f>IF(H18="","",H18)</f>
        <v>14</v>
      </c>
      <c r="F19" s="78">
        <f>IF(G18="","",G18)</f>
        <v>16</v>
      </c>
      <c r="G19" s="29" t="s">
        <v>16</v>
      </c>
      <c r="H19" s="26" t="s">
        <v>16</v>
      </c>
      <c r="I19" s="24">
        <v>18</v>
      </c>
      <c r="J19" s="30">
        <v>20</v>
      </c>
      <c r="K19" s="24">
        <v>15</v>
      </c>
      <c r="L19" s="30">
        <v>8</v>
      </c>
      <c r="M19" s="24">
        <v>15</v>
      </c>
      <c r="N19" s="30">
        <v>11</v>
      </c>
      <c r="O19" s="24">
        <v>15</v>
      </c>
      <c r="P19" s="30">
        <v>12</v>
      </c>
      <c r="Q19" s="24">
        <v>15</v>
      </c>
      <c r="R19" s="30">
        <v>13</v>
      </c>
      <c r="S19" s="24"/>
      <c r="T19" s="30"/>
    </row>
    <row r="20" spans="1:20" s="2" customFormat="1" ht="73.5" customHeight="1" thickBot="1" x14ac:dyDescent="0.35">
      <c r="A20" s="73">
        <v>4</v>
      </c>
      <c r="B20" s="80" t="str">
        <f>VLOOKUP($B$1&amp;A20,'Lista Zespołów'!$A$4:$E$99,3,FALSE)</f>
        <v>Atena Warszawa 2</v>
      </c>
      <c r="C20" s="76">
        <f>IF(J17="","",J17)</f>
        <v>8</v>
      </c>
      <c r="D20" s="77">
        <f>IF(I17="","",I17)</f>
        <v>15</v>
      </c>
      <c r="E20" s="76">
        <f>IF(J18="","",J18)</f>
        <v>10</v>
      </c>
      <c r="F20" s="77">
        <f>IF(I18="","",I18)</f>
        <v>15</v>
      </c>
      <c r="G20" s="76">
        <f>IF(J19="","",J19)</f>
        <v>20</v>
      </c>
      <c r="H20" s="77">
        <f>IF(I19="","",I19)</f>
        <v>18</v>
      </c>
      <c r="I20" s="27" t="s">
        <v>16</v>
      </c>
      <c r="J20" s="28" t="s">
        <v>16</v>
      </c>
      <c r="K20" s="23">
        <v>15</v>
      </c>
      <c r="L20" s="31">
        <v>4</v>
      </c>
      <c r="M20" s="23">
        <v>15</v>
      </c>
      <c r="N20" s="31">
        <v>11</v>
      </c>
      <c r="O20" s="23">
        <v>15</v>
      </c>
      <c r="P20" s="31">
        <v>10</v>
      </c>
      <c r="Q20" s="23">
        <v>15</v>
      </c>
      <c r="R20" s="31">
        <v>9</v>
      </c>
      <c r="S20" s="23"/>
      <c r="T20" s="31"/>
    </row>
    <row r="21" spans="1:20" s="2" customFormat="1" ht="73.5" customHeight="1" thickBot="1" x14ac:dyDescent="0.35">
      <c r="A21" s="73">
        <v>5</v>
      </c>
      <c r="B21" s="80" t="str">
        <f>VLOOKUP($B$1&amp;A21,'Lista Zespołów'!$A$4:$E$99,3,FALSE)</f>
        <v>UKS Lesznowola 2</v>
      </c>
      <c r="C21" s="76">
        <f>IF(L17="","",L17)</f>
        <v>12</v>
      </c>
      <c r="D21" s="77">
        <f>IF(K17="","",K17)</f>
        <v>15</v>
      </c>
      <c r="E21" s="76">
        <f>IF(L18="","",L18)</f>
        <v>8</v>
      </c>
      <c r="F21" s="77">
        <f>IF(K18="","",K18)</f>
        <v>15</v>
      </c>
      <c r="G21" s="76">
        <f>IF(L19="","",L19)</f>
        <v>8</v>
      </c>
      <c r="H21" s="77">
        <f>IF(K19="","",K19)</f>
        <v>15</v>
      </c>
      <c r="I21" s="76">
        <f>IF(L20="","",L20)</f>
        <v>4</v>
      </c>
      <c r="J21" s="77">
        <f>IF(K20="","",K20)</f>
        <v>15</v>
      </c>
      <c r="K21" s="27" t="s">
        <v>16</v>
      </c>
      <c r="L21" s="58" t="s">
        <v>16</v>
      </c>
      <c r="M21" s="24">
        <v>15</v>
      </c>
      <c r="N21" s="30">
        <v>5</v>
      </c>
      <c r="O21" s="24">
        <v>15</v>
      </c>
      <c r="P21" s="30">
        <v>10</v>
      </c>
      <c r="Q21" s="24">
        <v>15</v>
      </c>
      <c r="R21" s="30">
        <v>11</v>
      </c>
      <c r="S21" s="23"/>
      <c r="T21" s="31"/>
    </row>
    <row r="22" spans="1:20" s="2" customFormat="1" ht="73.5" customHeight="1" thickBot="1" x14ac:dyDescent="0.35">
      <c r="A22" s="73">
        <v>6</v>
      </c>
      <c r="B22" s="80" t="str">
        <f>VLOOKUP($B$1&amp;A22,'Lista Zespołów'!$A$4:$E$99,3,FALSE)</f>
        <v>KKS Kozienice</v>
      </c>
      <c r="C22" s="76">
        <f>IF(N17="","",N17)</f>
        <v>9</v>
      </c>
      <c r="D22" s="77">
        <f>IF(M17="","",M17)</f>
        <v>15</v>
      </c>
      <c r="E22" s="76">
        <f>IF(N18="","",N18)</f>
        <v>9</v>
      </c>
      <c r="F22" s="77">
        <f>IF(M18="","",M18)</f>
        <v>15</v>
      </c>
      <c r="G22" s="76">
        <f>IF(N19="","",N19)</f>
        <v>11</v>
      </c>
      <c r="H22" s="77">
        <f>IF(M19="","",M19)</f>
        <v>15</v>
      </c>
      <c r="I22" s="76">
        <f>IF(N20="","",N20)</f>
        <v>11</v>
      </c>
      <c r="J22" s="77">
        <f>IF(M20="","",M20)</f>
        <v>15</v>
      </c>
      <c r="K22" s="76">
        <f>IF(N21="","",N21)</f>
        <v>5</v>
      </c>
      <c r="L22" s="77">
        <f>IF(M21="","",M21)</f>
        <v>15</v>
      </c>
      <c r="M22" s="27" t="s">
        <v>16</v>
      </c>
      <c r="N22" s="58" t="s">
        <v>16</v>
      </c>
      <c r="O22" s="23">
        <v>15</v>
      </c>
      <c r="P22" s="31">
        <v>13</v>
      </c>
      <c r="Q22" s="23">
        <v>15</v>
      </c>
      <c r="R22" s="31">
        <v>8</v>
      </c>
      <c r="S22" s="23"/>
      <c r="T22" s="31"/>
    </row>
    <row r="23" spans="1:20" s="2" customFormat="1" ht="73.5" customHeight="1" thickBot="1" x14ac:dyDescent="0.35">
      <c r="A23" s="73">
        <v>7</v>
      </c>
      <c r="B23" s="80" t="str">
        <f>VLOOKUP($B$1&amp;A23,'Lista Zespołów'!$A$4:$E$99,3,FALSE)</f>
        <v>UKS Lesznowola 3</v>
      </c>
      <c r="C23" s="76">
        <f>IF(P17="","",P17)</f>
        <v>15</v>
      </c>
      <c r="D23" s="77">
        <f>IF(O17="","",O17)</f>
        <v>13</v>
      </c>
      <c r="E23" s="76">
        <f>IF(P18="","",P18)</f>
        <v>4</v>
      </c>
      <c r="F23" s="77">
        <f>IF(O18="","",O18)</f>
        <v>15</v>
      </c>
      <c r="G23" s="76">
        <f>IF(P19="","",P19)</f>
        <v>12</v>
      </c>
      <c r="H23" s="77">
        <f>IF(O19="","",O19)</f>
        <v>15</v>
      </c>
      <c r="I23" s="76">
        <f>IF(P20="","",P20)</f>
        <v>10</v>
      </c>
      <c r="J23" s="77">
        <f>IF(O20="","",O20)</f>
        <v>15</v>
      </c>
      <c r="K23" s="76">
        <f>IF(P21="","",P21)</f>
        <v>10</v>
      </c>
      <c r="L23" s="77">
        <f>IF(O21="","",O21)</f>
        <v>15</v>
      </c>
      <c r="M23" s="76">
        <f>IF(P22="","",P22)</f>
        <v>13</v>
      </c>
      <c r="N23" s="77">
        <f>IF(O22="","",O22)</f>
        <v>15</v>
      </c>
      <c r="O23" s="27" t="s">
        <v>16</v>
      </c>
      <c r="P23" s="58" t="s">
        <v>16</v>
      </c>
      <c r="Q23" s="24">
        <v>15</v>
      </c>
      <c r="R23" s="116">
        <v>12</v>
      </c>
      <c r="S23" s="23"/>
      <c r="T23" s="31"/>
    </row>
    <row r="24" spans="1:20" s="2" customFormat="1" ht="73.5" customHeight="1" thickBot="1" x14ac:dyDescent="0.35">
      <c r="A24" s="73">
        <v>8</v>
      </c>
      <c r="B24" s="80" t="str">
        <f>VLOOKUP($B$1&amp;A24,'Lista Zespołów'!$A$4:$E$99,3,FALSE)</f>
        <v>UKS Lesznowola 4</v>
      </c>
      <c r="C24" s="76">
        <f>IF(R17="","",R17)</f>
        <v>5</v>
      </c>
      <c r="D24" s="77">
        <f>IF(Q17="","",Q17)</f>
        <v>15</v>
      </c>
      <c r="E24" s="76">
        <f>IF(R18="","",R18)</f>
        <v>11</v>
      </c>
      <c r="F24" s="77">
        <f>IF(Q18="","",Q18)</f>
        <v>15</v>
      </c>
      <c r="G24" s="76">
        <f>IF(R19="","",R19)</f>
        <v>13</v>
      </c>
      <c r="H24" s="77">
        <f>IF(Q19="","",Q19)</f>
        <v>15</v>
      </c>
      <c r="I24" s="76">
        <f>IF(R20="","",R20)</f>
        <v>9</v>
      </c>
      <c r="J24" s="77">
        <f>IF(Q20="","",Q20)</f>
        <v>15</v>
      </c>
      <c r="K24" s="76">
        <f>IF(R21="","",R21)</f>
        <v>11</v>
      </c>
      <c r="L24" s="77">
        <f>IF(Q21="","",Q21)</f>
        <v>15</v>
      </c>
      <c r="M24" s="76">
        <f>IF(R22="","",R22)</f>
        <v>8</v>
      </c>
      <c r="N24" s="77">
        <f>IF(Q22="","",Q22)</f>
        <v>15</v>
      </c>
      <c r="O24" s="76">
        <f>IF(R23="","",R23)</f>
        <v>12</v>
      </c>
      <c r="P24" s="77">
        <f>IF(Q23="","",Q23)</f>
        <v>15</v>
      </c>
      <c r="Q24" s="27" t="s">
        <v>16</v>
      </c>
      <c r="R24" s="58" t="s">
        <v>16</v>
      </c>
      <c r="S24" s="23"/>
      <c r="T24" s="31"/>
    </row>
    <row r="25" spans="1:20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 t="str">
        <f>VLOOKUP(H28,'Lista Zespołów'!$A$4:$E$99,3,FALSE)</f>
        <v>Sparta Warszawa 1</v>
      </c>
      <c r="C28" s="55" t="s">
        <v>21</v>
      </c>
      <c r="D28" s="54" t="str">
        <f>VLOOKUP(J28,'Lista Zespołów'!$A$4:$E$99,3,FALSE)</f>
        <v>UKS Lesznowola 4</v>
      </c>
      <c r="F28" s="2" t="s">
        <v>22</v>
      </c>
      <c r="G28" s="62">
        <v>1</v>
      </c>
      <c r="H28" s="63" t="str">
        <f>$B$1&amp; 1</f>
        <v>F1</v>
      </c>
      <c r="I28" s="64" t="s">
        <v>21</v>
      </c>
      <c r="J28" s="63" t="str">
        <f>$B$1&amp; 8</f>
        <v>F8</v>
      </c>
    </row>
    <row r="29" spans="1:20" s="2" customFormat="1" ht="17.399999999999999" x14ac:dyDescent="0.3">
      <c r="A29" s="50">
        <v>2</v>
      </c>
      <c r="B29" s="54" t="str">
        <f>VLOOKUP(H29,'Lista Zespołów'!$A$4:$E$99,3,FALSE)</f>
        <v>Atena Warszawa 1</v>
      </c>
      <c r="C29" s="55" t="s">
        <v>21</v>
      </c>
      <c r="D29" s="54" t="str">
        <f>VLOOKUP(J29,'Lista Zespołów'!$A$4:$E$99,3,FALSE)</f>
        <v>UKS Lesznowola 3</v>
      </c>
      <c r="F29" s="2" t="s">
        <v>22</v>
      </c>
      <c r="G29" s="62">
        <v>2</v>
      </c>
      <c r="H29" s="63" t="str">
        <f>$B$1&amp; 2</f>
        <v>F2</v>
      </c>
      <c r="I29" s="64" t="s">
        <v>21</v>
      </c>
      <c r="J29" s="63" t="str">
        <f>$B$1&amp; 7</f>
        <v>F7</v>
      </c>
    </row>
    <row r="30" spans="1:20" s="2" customFormat="1" ht="17.399999999999999" x14ac:dyDescent="0.3">
      <c r="A30" s="50">
        <v>3</v>
      </c>
      <c r="B30" s="54" t="str">
        <f>VLOOKUP(H30,'Lista Zespołów'!$A$4:$E$99,3,FALSE)</f>
        <v>UKS Lesznowola 1</v>
      </c>
      <c r="C30" s="55" t="s">
        <v>21</v>
      </c>
      <c r="D30" s="54" t="str">
        <f>VLOOKUP(J30,'Lista Zespołów'!$A$4:$E$99,3,FALSE)</f>
        <v>KKS Kozienice</v>
      </c>
      <c r="F30" s="2" t="s">
        <v>22</v>
      </c>
      <c r="G30" s="62">
        <v>3</v>
      </c>
      <c r="H30" s="63" t="str">
        <f>$B$1&amp; 3</f>
        <v>F3</v>
      </c>
      <c r="I30" s="64" t="s">
        <v>21</v>
      </c>
      <c r="J30" s="65" t="str">
        <f>$B$1&amp; 6</f>
        <v>F6</v>
      </c>
    </row>
    <row r="31" spans="1:20" s="2" customFormat="1" ht="17.399999999999999" x14ac:dyDescent="0.3">
      <c r="A31" s="50">
        <v>4</v>
      </c>
      <c r="B31" s="54" t="str">
        <f>VLOOKUP(H31,'Lista Zespołów'!$A$4:$E$99,3,FALSE)</f>
        <v>Atena Warszawa 2</v>
      </c>
      <c r="C31" s="55" t="s">
        <v>21</v>
      </c>
      <c r="D31" s="54" t="str">
        <f>VLOOKUP(J31,'Lista Zespołów'!$A$4:$E$99,3,FALSE)</f>
        <v>UKS Lesznowola 2</v>
      </c>
      <c r="F31" s="2" t="s">
        <v>22</v>
      </c>
      <c r="G31" s="62">
        <v>4</v>
      </c>
      <c r="H31" s="63" t="str">
        <f>$B$1&amp; 4</f>
        <v>F4</v>
      </c>
      <c r="I31" s="64" t="s">
        <v>21</v>
      </c>
      <c r="J31" s="65" t="str">
        <f>$B$1&amp; 5</f>
        <v>F5</v>
      </c>
    </row>
    <row r="32" spans="1:20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 t="str">
        <f>VLOOKUP(H33,'Lista Zespołów'!$A$4:$E$99,3,FALSE)</f>
        <v>UKS Lesznowola 4</v>
      </c>
      <c r="C33" s="55" t="s">
        <v>21</v>
      </c>
      <c r="D33" s="54" t="str">
        <f>VLOOKUP(J33,'Lista Zespołów'!$A$4:$E$99,3,FALSE)</f>
        <v>UKS Lesznowola 2</v>
      </c>
      <c r="F33" s="2" t="s">
        <v>22</v>
      </c>
      <c r="G33" s="50">
        <v>5</v>
      </c>
      <c r="H33" s="63" t="str">
        <f>$B$1&amp; 8</f>
        <v>F8</v>
      </c>
      <c r="I33" s="64" t="s">
        <v>21</v>
      </c>
      <c r="J33" s="63" t="str">
        <f>$B$1&amp; 5</f>
        <v>F5</v>
      </c>
    </row>
    <row r="34" spans="1:10" ht="17.399999999999999" x14ac:dyDescent="0.3">
      <c r="A34" s="50">
        <v>6</v>
      </c>
      <c r="B34" s="54" t="str">
        <f>VLOOKUP(H34,'Lista Zespołów'!$A$4:$E$99,3,FALSE)</f>
        <v>KKS Kozienice</v>
      </c>
      <c r="C34" s="55" t="s">
        <v>21</v>
      </c>
      <c r="D34" s="54" t="str">
        <f>VLOOKUP(J34,'Lista Zespołów'!$A$4:$E$99,3,FALSE)</f>
        <v>Atena Warszawa 2</v>
      </c>
      <c r="F34" s="2" t="s">
        <v>22</v>
      </c>
      <c r="G34" s="50">
        <v>6</v>
      </c>
      <c r="H34" s="63" t="str">
        <f>$B$1&amp; 6</f>
        <v>F6</v>
      </c>
      <c r="I34" s="64" t="s">
        <v>21</v>
      </c>
      <c r="J34" s="63" t="str">
        <f>$B$1&amp; 4</f>
        <v>F4</v>
      </c>
    </row>
    <row r="35" spans="1:10" ht="17.399999999999999" x14ac:dyDescent="0.3">
      <c r="A35" s="50">
        <v>7</v>
      </c>
      <c r="B35" s="54" t="str">
        <f>VLOOKUP(H35,'Lista Zespołów'!$A$4:$E$99,3,FALSE)</f>
        <v>UKS Lesznowola 3</v>
      </c>
      <c r="C35" s="55" t="s">
        <v>21</v>
      </c>
      <c r="D35" s="54" t="str">
        <f>VLOOKUP(J35,'Lista Zespołów'!$A$4:$E$99,3,FALSE)</f>
        <v>UKS Lesznowola 1</v>
      </c>
      <c r="F35" s="2" t="s">
        <v>22</v>
      </c>
      <c r="G35" s="50">
        <v>7</v>
      </c>
      <c r="H35" s="67" t="str">
        <f>$B$1&amp; 7</f>
        <v>F7</v>
      </c>
      <c r="I35" s="68" t="s">
        <v>21</v>
      </c>
      <c r="J35" s="67" t="str">
        <f>$B$1&amp; 3</f>
        <v>F3</v>
      </c>
    </row>
    <row r="36" spans="1:10" ht="17.399999999999999" x14ac:dyDescent="0.3">
      <c r="A36" s="50">
        <v>8</v>
      </c>
      <c r="B36" s="54" t="str">
        <f>VLOOKUP(H36,'Lista Zespołów'!$A$4:$E$99,3,FALSE)</f>
        <v>Sparta Warszawa 1</v>
      </c>
      <c r="C36" s="55" t="s">
        <v>21</v>
      </c>
      <c r="D36" s="54" t="str">
        <f>VLOOKUP(J36,'Lista Zespołów'!$A$4:$E$99,3,FALSE)</f>
        <v>Atena Warszawa 1</v>
      </c>
      <c r="F36" s="2" t="s">
        <v>22</v>
      </c>
      <c r="G36" s="50">
        <v>8</v>
      </c>
      <c r="H36" s="67" t="str">
        <f>$B$1&amp; 1</f>
        <v>F1</v>
      </c>
      <c r="I36" s="68" t="s">
        <v>21</v>
      </c>
      <c r="J36" s="67" t="str">
        <f>$B$1&amp; 2</f>
        <v>F2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 t="str">
        <f>VLOOKUP(H38,'Lista Zespołów'!$A$4:$E$99,3,FALSE)</f>
        <v>Atena Warszawa 1</v>
      </c>
      <c r="C38" s="55" t="s">
        <v>21</v>
      </c>
      <c r="D38" s="54" t="str">
        <f>VLOOKUP(J38,'Lista Zespołów'!$A$4:$E$99,3,FALSE)</f>
        <v>UKS Lesznowola 4</v>
      </c>
      <c r="F38" t="s">
        <v>22</v>
      </c>
      <c r="G38" s="50">
        <v>9</v>
      </c>
      <c r="H38" s="63" t="str">
        <f>$B$1&amp; 2</f>
        <v>F2</v>
      </c>
      <c r="I38" s="64" t="s">
        <v>21</v>
      </c>
      <c r="J38" s="63" t="str">
        <f>$B$1&amp; 8</f>
        <v>F8</v>
      </c>
    </row>
    <row r="39" spans="1:10" ht="17.399999999999999" x14ac:dyDescent="0.3">
      <c r="A39" s="50">
        <v>10</v>
      </c>
      <c r="B39" s="54" t="str">
        <f>VLOOKUP(H39,'Lista Zespołów'!$A$4:$E$99,3,FALSE)</f>
        <v>UKS Lesznowola 1</v>
      </c>
      <c r="C39" s="55" t="s">
        <v>21</v>
      </c>
      <c r="D39" s="54" t="str">
        <f>VLOOKUP(J39,'Lista Zespołów'!$A$4:$E$99,3,FALSE)</f>
        <v>Sparta Warszawa 1</v>
      </c>
      <c r="F39" t="s">
        <v>22</v>
      </c>
      <c r="G39" s="50">
        <v>10</v>
      </c>
      <c r="H39" s="63" t="str">
        <f>$B$1&amp; 3</f>
        <v>F3</v>
      </c>
      <c r="I39" s="64" t="s">
        <v>21</v>
      </c>
      <c r="J39" s="63" t="str">
        <f>$B$1&amp; 1</f>
        <v>F1</v>
      </c>
    </row>
    <row r="40" spans="1:10" ht="17.399999999999999" x14ac:dyDescent="0.3">
      <c r="A40" s="50">
        <v>11</v>
      </c>
      <c r="B40" s="54" t="str">
        <f>VLOOKUP(H40,'Lista Zespołów'!$A$4:$E$99,3,FALSE)</f>
        <v>Atena Warszawa 2</v>
      </c>
      <c r="C40" s="55" t="s">
        <v>21</v>
      </c>
      <c r="D40" s="54" t="str">
        <f>VLOOKUP(J40,'Lista Zespołów'!$A$4:$E$99,3,FALSE)</f>
        <v>UKS Lesznowola 3</v>
      </c>
      <c r="F40" t="s">
        <v>22</v>
      </c>
      <c r="G40" s="50">
        <v>11</v>
      </c>
      <c r="H40" s="67" t="str">
        <f>$B$1&amp; 4</f>
        <v>F4</v>
      </c>
      <c r="I40" s="68" t="s">
        <v>21</v>
      </c>
      <c r="J40" s="67" t="str">
        <f>$B$1&amp; 7</f>
        <v>F7</v>
      </c>
    </row>
    <row r="41" spans="1:10" ht="17.399999999999999" x14ac:dyDescent="0.3">
      <c r="A41" s="50">
        <v>12</v>
      </c>
      <c r="B41" s="54" t="str">
        <f>VLOOKUP(H41,'Lista Zespołów'!$A$4:$E$99,3,FALSE)</f>
        <v>UKS Lesznowola 2</v>
      </c>
      <c r="C41" s="55" t="s">
        <v>21</v>
      </c>
      <c r="D41" s="54" t="str">
        <f>VLOOKUP(J41,'Lista Zespołów'!$A$4:$E$99,3,FALSE)</f>
        <v>KKS Kozienice</v>
      </c>
      <c r="F41" t="s">
        <v>22</v>
      </c>
      <c r="G41" s="50">
        <v>12</v>
      </c>
      <c r="H41" s="67" t="str">
        <f>$B$1&amp; 5</f>
        <v>F5</v>
      </c>
      <c r="I41" s="68" t="s">
        <v>21</v>
      </c>
      <c r="J41" s="67" t="str">
        <f>$B$1&amp; 6</f>
        <v>F6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 t="str">
        <f>VLOOKUP(H43,'Lista Zespołów'!$A$4:$E$99,3,FALSE)</f>
        <v>UKS Lesznowola 4</v>
      </c>
      <c r="C43" s="55" t="s">
        <v>21</v>
      </c>
      <c r="D43" s="54" t="str">
        <f>VLOOKUP(J43,'Lista Zespołów'!$A$4:$E$99,3,FALSE)</f>
        <v>KKS Kozienice</v>
      </c>
      <c r="F43" t="s">
        <v>22</v>
      </c>
      <c r="G43" s="50">
        <v>13</v>
      </c>
      <c r="H43" s="67" t="str">
        <f>$B$1&amp; 8</f>
        <v>F8</v>
      </c>
      <c r="I43" s="68" t="s">
        <v>21</v>
      </c>
      <c r="J43" s="67" t="str">
        <f>$B$1&amp; 6</f>
        <v>F6</v>
      </c>
    </row>
    <row r="44" spans="1:10" ht="17.399999999999999" x14ac:dyDescent="0.3">
      <c r="A44" s="50">
        <v>14</v>
      </c>
      <c r="B44" s="54" t="str">
        <f>VLOOKUP(H44,'Lista Zespołów'!$A$4:$E$99,3,FALSE)</f>
        <v>UKS Lesznowola 3</v>
      </c>
      <c r="C44" s="55" t="s">
        <v>21</v>
      </c>
      <c r="D44" s="54" t="str">
        <f>VLOOKUP(J44,'Lista Zespołów'!$A$4:$E$99,3,FALSE)</f>
        <v>UKS Lesznowola 2</v>
      </c>
      <c r="F44" t="s">
        <v>22</v>
      </c>
      <c r="G44" s="50">
        <v>14</v>
      </c>
      <c r="H44" s="67" t="str">
        <f>$B$1&amp; 7</f>
        <v>F7</v>
      </c>
      <c r="I44" s="68" t="s">
        <v>21</v>
      </c>
      <c r="J44" s="67" t="str">
        <f>$B$1&amp; 5</f>
        <v>F5</v>
      </c>
    </row>
    <row r="45" spans="1:10" ht="18" x14ac:dyDescent="0.35">
      <c r="A45" s="50">
        <v>15</v>
      </c>
      <c r="B45" s="54" t="str">
        <f>VLOOKUP(H45,'Lista Zespołów'!$A$4:$E$99,3,FALSE)</f>
        <v>Sparta Warszawa 1</v>
      </c>
      <c r="C45" s="57" t="s">
        <v>21</v>
      </c>
      <c r="D45" s="54" t="str">
        <f>VLOOKUP(J45,'Lista Zespołów'!$A$4:$E$99,3,FALSE)</f>
        <v>Atena Warszawa 2</v>
      </c>
      <c r="F45" t="s">
        <v>22</v>
      </c>
      <c r="G45" s="50">
        <v>15</v>
      </c>
      <c r="H45" s="67" t="str">
        <f>$B$1&amp; 1</f>
        <v>F1</v>
      </c>
      <c r="I45" s="68" t="s">
        <v>21</v>
      </c>
      <c r="J45" s="67" t="str">
        <f>$B$1&amp; 4</f>
        <v>F4</v>
      </c>
    </row>
    <row r="46" spans="1:10" ht="18" x14ac:dyDescent="0.35">
      <c r="A46" s="50">
        <v>16</v>
      </c>
      <c r="B46" s="54" t="str">
        <f>VLOOKUP(H46,'Lista Zespołów'!$A$4:$E$99,3,FALSE)</f>
        <v>Atena Warszawa 1</v>
      </c>
      <c r="C46" s="57" t="s">
        <v>21</v>
      </c>
      <c r="D46" s="54" t="str">
        <f>VLOOKUP(J46,'Lista Zespołów'!$A$4:$E$99,3,FALSE)</f>
        <v>UKS Lesznowola 1</v>
      </c>
      <c r="F46" t="s">
        <v>22</v>
      </c>
      <c r="G46" s="50">
        <v>16</v>
      </c>
      <c r="H46" s="67" t="str">
        <f>$B$1&amp; 2</f>
        <v>F2</v>
      </c>
      <c r="I46" s="68" t="s">
        <v>21</v>
      </c>
      <c r="J46" s="67" t="str">
        <f>$B$1&amp; 3</f>
        <v>F3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 t="str">
        <f>VLOOKUP(H48,'Lista Zespołów'!$A$4:$E$99,3,FALSE)</f>
        <v>UKS Lesznowola 1</v>
      </c>
      <c r="C48" s="55" t="s">
        <v>21</v>
      </c>
      <c r="D48" s="54" t="str">
        <f>VLOOKUP(J48,'Lista Zespołów'!$A$4:$E$99,3,FALSE)</f>
        <v>UKS Lesznowola 4</v>
      </c>
      <c r="F48" t="s">
        <v>22</v>
      </c>
      <c r="G48" s="50">
        <v>17</v>
      </c>
      <c r="H48" s="67" t="str">
        <f>$B$1&amp; 3</f>
        <v>F3</v>
      </c>
      <c r="I48" s="68" t="s">
        <v>21</v>
      </c>
      <c r="J48" s="67" t="str">
        <f>$B$1&amp; 8</f>
        <v>F8</v>
      </c>
    </row>
    <row r="49" spans="1:10" ht="18" x14ac:dyDescent="0.35">
      <c r="A49" s="50">
        <v>18</v>
      </c>
      <c r="B49" s="54" t="str">
        <f>VLOOKUP(H49,'Lista Zespołów'!$A$4:$E$99,3,FALSE)</f>
        <v>Atena Warszawa 2</v>
      </c>
      <c r="C49" s="57" t="s">
        <v>21</v>
      </c>
      <c r="D49" s="54" t="str">
        <f>VLOOKUP(J49,'Lista Zespołów'!$A$4:$E$99,3,FALSE)</f>
        <v>Atena Warszawa 1</v>
      </c>
      <c r="F49" t="s">
        <v>22</v>
      </c>
      <c r="G49" s="50">
        <v>18</v>
      </c>
      <c r="H49" s="67" t="str">
        <f>$B$1&amp; 4</f>
        <v>F4</v>
      </c>
      <c r="I49" s="68" t="s">
        <v>21</v>
      </c>
      <c r="J49" s="67" t="str">
        <f>$B$1&amp; 2</f>
        <v>F2</v>
      </c>
    </row>
    <row r="50" spans="1:10" ht="18" x14ac:dyDescent="0.35">
      <c r="A50" s="50">
        <v>19</v>
      </c>
      <c r="B50" s="54" t="str">
        <f>VLOOKUP(H50,'Lista Zespołów'!$A$4:$E$99,3,FALSE)</f>
        <v>UKS Lesznowola 2</v>
      </c>
      <c r="C50" s="57" t="s">
        <v>21</v>
      </c>
      <c r="D50" s="54" t="str">
        <f>VLOOKUP(J50,'Lista Zespołów'!$A$4:$E$99,3,FALSE)</f>
        <v>Sparta Warszawa 1</v>
      </c>
      <c r="F50" t="s">
        <v>22</v>
      </c>
      <c r="G50" s="50">
        <v>19</v>
      </c>
      <c r="H50" s="67" t="str">
        <f>$B$1&amp; 5</f>
        <v>F5</v>
      </c>
      <c r="I50" s="68" t="s">
        <v>21</v>
      </c>
      <c r="J50" s="67" t="str">
        <f>$B$1&amp; 1</f>
        <v>F1</v>
      </c>
    </row>
    <row r="51" spans="1:10" ht="18" x14ac:dyDescent="0.3">
      <c r="A51" s="118">
        <v>20</v>
      </c>
      <c r="B51" s="54" t="str">
        <f>VLOOKUP(H51,'Lista Zespołów'!$A$4:$E$99,3,FALSE)</f>
        <v>KKS Kozienice</v>
      </c>
      <c r="C51" s="119" t="s">
        <v>21</v>
      </c>
      <c r="D51" s="54" t="str">
        <f>VLOOKUP(J51,'Lista Zespołów'!$A$4:$E$99,3,FALSE)</f>
        <v>UKS Lesznowola 3</v>
      </c>
      <c r="F51" t="s">
        <v>22</v>
      </c>
      <c r="G51" s="118">
        <v>20</v>
      </c>
      <c r="H51" s="67" t="str">
        <f>$B$1&amp; 6</f>
        <v>F6</v>
      </c>
      <c r="I51" s="68" t="s">
        <v>21</v>
      </c>
      <c r="J51" s="67" t="str">
        <f>$B$1&amp; 7</f>
        <v>F7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 t="str">
        <f>VLOOKUP(H53,'Lista Zespołów'!$A$4:$E$99,3,FALSE)</f>
        <v>UKS Lesznowola 4</v>
      </c>
      <c r="C53" s="55" t="s">
        <v>21</v>
      </c>
      <c r="D53" s="54" t="str">
        <f>VLOOKUP(J53,'Lista Zespołów'!$A$4:$E$99,3,FALSE)</f>
        <v>UKS Lesznowola 3</v>
      </c>
      <c r="F53" t="s">
        <v>22</v>
      </c>
      <c r="G53" s="50">
        <v>21</v>
      </c>
      <c r="H53" s="67" t="str">
        <f>$B$1&amp; 8</f>
        <v>F8</v>
      </c>
      <c r="I53" s="68" t="s">
        <v>21</v>
      </c>
      <c r="J53" s="67" t="str">
        <f>$B$1&amp; 7</f>
        <v>F7</v>
      </c>
    </row>
    <row r="54" spans="1:10" ht="18" x14ac:dyDescent="0.35">
      <c r="A54" s="50">
        <v>22</v>
      </c>
      <c r="B54" s="54" t="str">
        <f>VLOOKUP(H54,'Lista Zespołów'!$A$4:$E$99,3,FALSE)</f>
        <v>Sparta Warszawa 1</v>
      </c>
      <c r="C54" s="57" t="s">
        <v>21</v>
      </c>
      <c r="D54" s="54" t="str">
        <f>VLOOKUP(J54,'Lista Zespołów'!$A$4:$E$99,3,FALSE)</f>
        <v>KKS Kozienice</v>
      </c>
      <c r="F54" t="s">
        <v>22</v>
      </c>
      <c r="G54" s="50">
        <v>22</v>
      </c>
      <c r="H54" s="67" t="str">
        <f>$B$1&amp; 1</f>
        <v>F1</v>
      </c>
      <c r="I54" s="68" t="s">
        <v>21</v>
      </c>
      <c r="J54" s="67" t="str">
        <f>$B$1&amp; 6</f>
        <v>F6</v>
      </c>
    </row>
    <row r="55" spans="1:10" ht="18" x14ac:dyDescent="0.35">
      <c r="A55" s="50">
        <v>23</v>
      </c>
      <c r="B55" s="54" t="str">
        <f>VLOOKUP(H55,'Lista Zespołów'!$A$4:$E$99,3,FALSE)</f>
        <v>Atena Warszawa 1</v>
      </c>
      <c r="C55" s="57" t="s">
        <v>21</v>
      </c>
      <c r="D55" s="54" t="str">
        <f>VLOOKUP(J55,'Lista Zespołów'!$A$4:$E$99,3,FALSE)</f>
        <v>UKS Lesznowola 2</v>
      </c>
      <c r="F55" t="s">
        <v>22</v>
      </c>
      <c r="G55" s="50">
        <v>23</v>
      </c>
      <c r="H55" s="67" t="str">
        <f>$B$1&amp; 2</f>
        <v>F2</v>
      </c>
      <c r="I55" s="68" t="s">
        <v>21</v>
      </c>
      <c r="J55" s="67" t="str">
        <f>$B$1&amp; 5</f>
        <v>F5</v>
      </c>
    </row>
    <row r="56" spans="1:10" ht="18" x14ac:dyDescent="0.3">
      <c r="A56" s="118">
        <v>24</v>
      </c>
      <c r="B56" s="54" t="str">
        <f>VLOOKUP(H56,'Lista Zespołów'!$A$4:$E$99,3,FALSE)</f>
        <v>UKS Lesznowola 1</v>
      </c>
      <c r="C56" s="119" t="s">
        <v>21</v>
      </c>
      <c r="D56" s="54" t="str">
        <f>VLOOKUP(J56,'Lista Zespołów'!$A$4:$E$99,3,FALSE)</f>
        <v>Atena Warszawa 2</v>
      </c>
      <c r="F56" t="s">
        <v>22</v>
      </c>
      <c r="G56" s="118">
        <v>24</v>
      </c>
      <c r="H56" s="67" t="str">
        <f>$B$1&amp; 3</f>
        <v>F3</v>
      </c>
      <c r="I56" s="68" t="s">
        <v>21</v>
      </c>
      <c r="J56" s="67" t="str">
        <f>$B$1&amp; 4</f>
        <v>F4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 t="str">
        <f>VLOOKUP(H58,'Lista Zespołów'!$A$4:$E$99,3,FALSE)</f>
        <v>Atena Warszawa 2</v>
      </c>
      <c r="C58" s="55" t="s">
        <v>21</v>
      </c>
      <c r="D58" s="54" t="str">
        <f>VLOOKUP(J58,'Lista Zespołów'!$A$4:$E$99,3,FALSE)</f>
        <v>UKS Lesznowola 4</v>
      </c>
      <c r="F58" t="s">
        <v>22</v>
      </c>
      <c r="G58" s="50">
        <v>25</v>
      </c>
      <c r="H58" s="67" t="str">
        <f>$B$1&amp; 4</f>
        <v>F4</v>
      </c>
      <c r="I58" s="68" t="s">
        <v>21</v>
      </c>
      <c r="J58" s="67" t="str">
        <f>$B$1&amp; 8</f>
        <v>F8</v>
      </c>
    </row>
    <row r="59" spans="1:10" ht="18" x14ac:dyDescent="0.35">
      <c r="A59" s="50">
        <v>26</v>
      </c>
      <c r="B59" s="54" t="str">
        <f>VLOOKUP(H59,'Lista Zespołów'!$A$4:$E$99,3,FALSE)</f>
        <v>UKS Lesznowola 2</v>
      </c>
      <c r="C59" s="57" t="s">
        <v>21</v>
      </c>
      <c r="D59" s="54" t="str">
        <f>VLOOKUP(J59,'Lista Zespołów'!$A$4:$E$99,3,FALSE)</f>
        <v>UKS Lesznowola 1</v>
      </c>
      <c r="F59" t="s">
        <v>22</v>
      </c>
      <c r="G59" s="50">
        <v>26</v>
      </c>
      <c r="H59" s="67" t="str">
        <f>$B$1&amp; 5</f>
        <v>F5</v>
      </c>
      <c r="I59" s="68" t="s">
        <v>21</v>
      </c>
      <c r="J59" s="67" t="str">
        <f>$B$1&amp; 3</f>
        <v>F3</v>
      </c>
    </row>
    <row r="60" spans="1:10" ht="18" x14ac:dyDescent="0.35">
      <c r="A60" s="50">
        <v>27</v>
      </c>
      <c r="B60" s="54" t="str">
        <f>VLOOKUP(H60,'Lista Zespołów'!$A$4:$E$99,3,FALSE)</f>
        <v>KKS Kozienice</v>
      </c>
      <c r="C60" s="57" t="s">
        <v>21</v>
      </c>
      <c r="D60" s="54" t="str">
        <f>VLOOKUP(J60,'Lista Zespołów'!$A$4:$E$99,3,FALSE)</f>
        <v>Atena Warszawa 1</v>
      </c>
      <c r="F60" t="s">
        <v>22</v>
      </c>
      <c r="G60" s="50">
        <v>27</v>
      </c>
      <c r="H60" s="67" t="str">
        <f>$B$1&amp; 6</f>
        <v>F6</v>
      </c>
      <c r="I60" s="68" t="s">
        <v>21</v>
      </c>
      <c r="J60" s="67" t="str">
        <f>$B$1&amp; 2</f>
        <v>F2</v>
      </c>
    </row>
    <row r="61" spans="1:10" ht="18" x14ac:dyDescent="0.3">
      <c r="A61" s="118">
        <v>28</v>
      </c>
      <c r="B61" s="54" t="str">
        <f>VLOOKUP(H61,'Lista Zespołów'!$A$4:$E$99,3,FALSE)</f>
        <v>UKS Lesznowola 3</v>
      </c>
      <c r="C61" s="119" t="s">
        <v>21</v>
      </c>
      <c r="D61" s="54" t="str">
        <f>VLOOKUP(J61,'Lista Zespołów'!$A$4:$E$99,3,FALSE)</f>
        <v>Sparta Warszawa 1</v>
      </c>
      <c r="F61" t="s">
        <v>22</v>
      </c>
      <c r="G61" s="118">
        <v>28</v>
      </c>
      <c r="H61" s="67" t="str">
        <f>$B$1&amp; 7</f>
        <v>F7</v>
      </c>
      <c r="I61" s="68" t="s">
        <v>21</v>
      </c>
      <c r="J61" s="67" t="str">
        <f>$B$1&amp; 1</f>
        <v>F1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13" zoomScale="55" zoomScaleNormal="55" workbookViewId="0">
      <selection activeCell="R19" sqref="R19"/>
    </sheetView>
  </sheetViews>
  <sheetFormatPr defaultRowHeight="14.4" x14ac:dyDescent="0.3"/>
  <cols>
    <col min="1" max="1" width="9.6640625" customWidth="1"/>
    <col min="2" max="2" width="51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40" t="s">
        <v>2</v>
      </c>
      <c r="B1" s="39" t="s">
        <v>26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G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7" t="str">
        <f>_xlnm.Criteria</f>
        <v>G</v>
      </c>
      <c r="L3" s="138"/>
      <c r="M3" s="102"/>
      <c r="N3" s="102"/>
      <c r="O3" s="102"/>
      <c r="P3" s="102"/>
      <c r="Q3" s="70"/>
    </row>
    <row r="4" spans="1:20" s="2" customFormat="1" ht="26.25" customHeight="1" x14ac:dyDescent="0.5">
      <c r="A4" s="12">
        <v>1</v>
      </c>
      <c r="B4" s="13" t="str">
        <f>VLOOKUP($B$1&amp;A4,'Lista Zespołów'!$A$4:$E$99,3,FALSE)</f>
        <v>Volley Wyszków 1</v>
      </c>
      <c r="C4" s="36">
        <f t="shared" ref="C4:C7" si="0">D4*$E$1+E4*$G$1</f>
        <v>12</v>
      </c>
      <c r="D4" s="37">
        <f>IF($C17&gt;$D17,1,0)+IF($E17&gt;$F17,1,0)+IF($G17&gt;$H17,1,0)+IF($I17&gt;$J17,1,0)+IF($K17&gt;$L17,1,0)+IF($M17&gt;$N17,1,0)+IF($O17&gt;P17,1,0)+IF(Q17&gt;R17,1,0)+IF($S17&gt;$T17,1,0)</f>
        <v>6</v>
      </c>
      <c r="E4" s="37">
        <f>IF($C17&lt;$D17,1,0)+IF($E17&lt;$F17,1,0)+IF($G17&lt;$H17,1,0)+IF($I17&lt;$J17,1,0)+IF($K17&lt;$L17,1,0)+IF(M17&lt;N17,1,0)+IF(O17&lt;P17,1,0)+IF($Q17&lt;$R17,1,0)+IF($S17&lt;$T17,1,0)</f>
        <v>1</v>
      </c>
      <c r="F4" s="37">
        <f t="shared" ref="F4:F7" si="1">E4+D4</f>
        <v>7</v>
      </c>
      <c r="G4" s="37">
        <f>SUM(D$17:D$25)</f>
        <v>103</v>
      </c>
      <c r="H4" s="37">
        <f>SUM(C$17:C$25)</f>
        <v>73</v>
      </c>
      <c r="I4" s="38">
        <f t="shared" ref="I4:I7" si="2">IFERROR(G4/H4,0)</f>
        <v>1.4109589041095891</v>
      </c>
      <c r="K4" s="138"/>
      <c r="L4" s="138"/>
      <c r="M4" s="102"/>
      <c r="N4" s="102"/>
      <c r="O4" s="102"/>
      <c r="P4" s="102"/>
      <c r="Q4" s="70"/>
    </row>
    <row r="5" spans="1:20" s="2" customFormat="1" ht="26.25" customHeight="1" x14ac:dyDescent="0.5">
      <c r="A5" s="14">
        <v>2</v>
      </c>
      <c r="B5" s="15" t="str">
        <f>VLOOKUP($B$1&amp;A5,'Lista Zespołów'!$A$4:$E$99,3,FALSE)</f>
        <v>Olimpia Węgrów 1</v>
      </c>
      <c r="C5" s="33">
        <f t="shared" si="0"/>
        <v>2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1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6</v>
      </c>
      <c r="F5" s="34">
        <f t="shared" si="1"/>
        <v>7</v>
      </c>
      <c r="G5" s="34">
        <f>SUM(F$17:F$25)</f>
        <v>71</v>
      </c>
      <c r="H5" s="34">
        <f>SUM(E$17:E$25)</f>
        <v>97</v>
      </c>
      <c r="I5" s="35">
        <f t="shared" si="2"/>
        <v>0.73195876288659789</v>
      </c>
      <c r="K5" s="138"/>
      <c r="L5" s="138"/>
      <c r="M5" s="102"/>
      <c r="N5" s="102"/>
      <c r="O5" s="102"/>
      <c r="P5" s="102"/>
      <c r="Q5" s="70"/>
    </row>
    <row r="6" spans="1:20" s="2" customFormat="1" ht="26.25" customHeight="1" x14ac:dyDescent="0.5">
      <c r="A6" s="12">
        <v>3</v>
      </c>
      <c r="B6" s="13" t="str">
        <f>VLOOKUP($B$1&amp;A6,'Lista Zespołów'!$A$4:$E$99,3,FALSE)</f>
        <v>Radomka Radom 1</v>
      </c>
      <c r="C6" s="36">
        <f t="shared" si="0"/>
        <v>10</v>
      </c>
      <c r="D6" s="37">
        <f t="shared" si="3"/>
        <v>5</v>
      </c>
      <c r="E6" s="37">
        <f t="shared" si="4"/>
        <v>2</v>
      </c>
      <c r="F6" s="37">
        <f t="shared" si="1"/>
        <v>7</v>
      </c>
      <c r="G6" s="37">
        <f>SUM(H$17:H$25)</f>
        <v>94</v>
      </c>
      <c r="H6" s="37">
        <f>SUM(G$17:G$25)</f>
        <v>83</v>
      </c>
      <c r="I6" s="38">
        <f t="shared" si="2"/>
        <v>1.1325301204819278</v>
      </c>
      <c r="K6" s="138"/>
      <c r="L6" s="138"/>
      <c r="M6" s="102"/>
      <c r="N6" s="102"/>
      <c r="O6" s="102"/>
      <c r="P6" s="102"/>
      <c r="Q6" s="70"/>
    </row>
    <row r="7" spans="1:20" s="2" customFormat="1" ht="26.25" customHeight="1" x14ac:dyDescent="0.5">
      <c r="A7" s="14">
        <v>4</v>
      </c>
      <c r="B7" s="15" t="str">
        <f>VLOOKUP($B$1&amp;A7,'Lista Zespołów'!$A$4:$E$99,3,FALSE)</f>
        <v>Olimpia Węgrów 6</v>
      </c>
      <c r="C7" s="33">
        <f t="shared" si="0"/>
        <v>10</v>
      </c>
      <c r="D7" s="120">
        <f t="shared" si="3"/>
        <v>5</v>
      </c>
      <c r="E7" s="120">
        <f t="shared" si="4"/>
        <v>2</v>
      </c>
      <c r="F7" s="34">
        <f t="shared" si="1"/>
        <v>7</v>
      </c>
      <c r="G7" s="34">
        <f>SUM(J$17:J$25)</f>
        <v>101</v>
      </c>
      <c r="H7" s="34">
        <f>SUM(I$17:I$25)</f>
        <v>81</v>
      </c>
      <c r="I7" s="35">
        <f t="shared" si="2"/>
        <v>1.2469135802469136</v>
      </c>
      <c r="K7" s="138"/>
      <c r="L7" s="138"/>
      <c r="M7" s="102"/>
      <c r="N7" s="102"/>
      <c r="O7" s="102"/>
      <c r="P7" s="102"/>
      <c r="Q7" s="70"/>
    </row>
    <row r="8" spans="1:20" s="2" customFormat="1" ht="26.25" customHeight="1" x14ac:dyDescent="0.5">
      <c r="A8" s="12">
        <v>5</v>
      </c>
      <c r="B8" s="13" t="str">
        <f>VLOOKUP($B$1&amp;A8,'Lista Zespołów'!$A$4:$E$99,3,FALSE)</f>
        <v>Sparta Warszawa 3</v>
      </c>
      <c r="C8" s="36">
        <f>D8*$E$1+E8*$G$1</f>
        <v>10</v>
      </c>
      <c r="D8" s="37">
        <f t="shared" si="3"/>
        <v>5</v>
      </c>
      <c r="E8" s="37">
        <f t="shared" si="4"/>
        <v>2</v>
      </c>
      <c r="F8" s="37">
        <f>E8+D8</f>
        <v>7</v>
      </c>
      <c r="G8" s="37">
        <f>SUM(L$17:L$25)</f>
        <v>102</v>
      </c>
      <c r="H8" s="37">
        <f>SUM(K$17:K$25)</f>
        <v>67</v>
      </c>
      <c r="I8" s="38">
        <f>IFERROR(G8/H8,0)</f>
        <v>1.5223880597014925</v>
      </c>
      <c r="K8" s="138"/>
      <c r="L8" s="138"/>
      <c r="M8" s="102"/>
      <c r="N8" s="102"/>
      <c r="O8" s="102"/>
      <c r="P8" s="102"/>
      <c r="Q8" s="70"/>
    </row>
    <row r="9" spans="1:20" s="2" customFormat="1" ht="26.25" customHeight="1" x14ac:dyDescent="0.5">
      <c r="A9" s="14">
        <v>6</v>
      </c>
      <c r="B9" s="15" t="str">
        <f>VLOOKUP($B$1&amp;A9,'Lista Zespołów'!$A$4:$E$99,3,FALSE)</f>
        <v>MUKS Krótka 1</v>
      </c>
      <c r="C9" s="33">
        <f t="shared" ref="C9" si="5">D9*$E$1+E9*$G$1</f>
        <v>6</v>
      </c>
      <c r="D9" s="120">
        <f t="shared" si="3"/>
        <v>3</v>
      </c>
      <c r="E9" s="120">
        <f t="shared" si="4"/>
        <v>4</v>
      </c>
      <c r="F9" s="34">
        <f t="shared" ref="F9" si="6">E9+D9</f>
        <v>7</v>
      </c>
      <c r="G9" s="34">
        <f>SUM(N$17:N$25)</f>
        <v>85</v>
      </c>
      <c r="H9" s="34">
        <f>SUM(M$17:M$25)</f>
        <v>94</v>
      </c>
      <c r="I9" s="35">
        <f t="shared" ref="I9" si="7">IFERROR(G9/H9,0)</f>
        <v>0.9042553191489362</v>
      </c>
      <c r="K9" s="138"/>
      <c r="L9" s="138"/>
      <c r="M9" s="102"/>
      <c r="N9" s="102"/>
      <c r="O9" s="102"/>
      <c r="P9" s="102"/>
      <c r="Q9" s="100"/>
    </row>
    <row r="10" spans="1:20" s="2" customFormat="1" ht="26.25" customHeight="1" x14ac:dyDescent="0.5">
      <c r="A10" s="12">
        <v>7</v>
      </c>
      <c r="B10" s="13" t="str">
        <f>VLOOKUP($B$1&amp;A10,'Lista Zespołów'!$A$4:$E$99,3,FALSE)</f>
        <v>Olimpia Węgrów 2</v>
      </c>
      <c r="C10" s="36">
        <f>D10*$E$1+E10*$G$1</f>
        <v>2</v>
      </c>
      <c r="D10" s="37">
        <f t="shared" si="3"/>
        <v>1</v>
      </c>
      <c r="E10" s="37">
        <f t="shared" si="4"/>
        <v>6</v>
      </c>
      <c r="F10" s="37">
        <f>E10+D10</f>
        <v>7</v>
      </c>
      <c r="G10" s="37">
        <f>SUM(P$17:P$25)</f>
        <v>63</v>
      </c>
      <c r="H10" s="37">
        <f>SUM(O$17:O$25)</f>
        <v>103</v>
      </c>
      <c r="I10" s="38">
        <f>IFERROR(G10/H10,0)</f>
        <v>0.61165048543689315</v>
      </c>
      <c r="K10" s="138"/>
      <c r="L10" s="138"/>
      <c r="M10" s="102"/>
      <c r="N10" s="102"/>
      <c r="O10" s="102"/>
      <c r="P10" s="102"/>
      <c r="Q10" s="100"/>
    </row>
    <row r="11" spans="1:20" s="2" customFormat="1" ht="26.25" customHeight="1" x14ac:dyDescent="0.5">
      <c r="A11" s="14">
        <v>8</v>
      </c>
      <c r="B11" s="15" t="str">
        <f>VLOOKUP($B$1&amp;A11,'Lista Zespołów'!$A$4:$E$99,3,FALSE)</f>
        <v>Dębina Nieporęt 4</v>
      </c>
      <c r="C11" s="33">
        <f t="shared" ref="C11" si="8">D11*$E$1+E11*$G$1</f>
        <v>4</v>
      </c>
      <c r="D11" s="120">
        <f t="shared" si="3"/>
        <v>2</v>
      </c>
      <c r="E11" s="120">
        <f t="shared" si="4"/>
        <v>5</v>
      </c>
      <c r="F11" s="34">
        <f t="shared" ref="F11" si="9">E11+D11</f>
        <v>7</v>
      </c>
      <c r="G11" s="34">
        <f>SUM(R$17:R$25)</f>
        <v>72</v>
      </c>
      <c r="H11" s="34">
        <f>SUM(Q$17:Q$25)</f>
        <v>93</v>
      </c>
      <c r="I11" s="35">
        <f t="shared" ref="I11" si="10">IFERROR(G11/H11,0)</f>
        <v>0.77419354838709675</v>
      </c>
      <c r="K11" s="138"/>
      <c r="L11" s="138"/>
      <c r="M11" s="102"/>
      <c r="N11" s="102"/>
      <c r="O11" s="102"/>
      <c r="P11" s="102"/>
      <c r="Q11" s="7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G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 t="str">
        <f>VLOOKUP($B$1&amp;C15,'Lista Zespołów'!$A$4:$E$99,3,FALSE)</f>
        <v>Volley Wyszków 1</v>
      </c>
      <c r="D16" s="124"/>
      <c r="E16" s="123" t="str">
        <f>VLOOKUP($B$1&amp;E15,'Lista Zespołów'!$A$4:$E$99,3,FALSE)</f>
        <v>Olimpia Węgrów 1</v>
      </c>
      <c r="F16" s="124"/>
      <c r="G16" s="123" t="str">
        <f>VLOOKUP($B$1&amp;G15,'Lista Zespołów'!$A$4:$E$99,3,FALSE)</f>
        <v>Radomka Radom 1</v>
      </c>
      <c r="H16" s="124"/>
      <c r="I16" s="123" t="str">
        <f>VLOOKUP($B$1&amp;I15,'Lista Zespołów'!$A$4:$E$99,3,FALSE)</f>
        <v>Olimpia Węgrów 6</v>
      </c>
      <c r="J16" s="124"/>
      <c r="K16" s="135" t="str">
        <f>VLOOKUP($B$1&amp;K15,'Lista Zespołów'!$A$4:$E$99,3,FALSE)</f>
        <v>Sparta Warszawa 3</v>
      </c>
      <c r="L16" s="136"/>
      <c r="M16" s="123" t="str">
        <f>VLOOKUP($B$1&amp;M15,'Lista Zespołów'!$A$4:$E$99,3,FALSE)</f>
        <v>MUKS Krótka 1</v>
      </c>
      <c r="N16" s="124"/>
      <c r="O16" s="123" t="str">
        <f>VLOOKUP($B$1&amp;O15,'Lista Zespołów'!$A$4:$E$99,3,FALSE)</f>
        <v>Olimpia Węgrów 2</v>
      </c>
      <c r="P16" s="124"/>
      <c r="Q16" s="123" t="str">
        <f>VLOOKUP($B$1&amp;Q15,'Lista Zespołów'!$A$4:$E$99,3,FALSE)</f>
        <v>Dębina Nieporęt 4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 t="str">
        <f>VLOOKUP($B$1&amp;A17,'Lista Zespołów'!$A$4:$E$99,3,FALSE)</f>
        <v>Volley Wyszków 1</v>
      </c>
      <c r="C17" s="25" t="s">
        <v>16</v>
      </c>
      <c r="D17" s="26" t="s">
        <v>16</v>
      </c>
      <c r="E17" s="19">
        <v>17</v>
      </c>
      <c r="F17" s="30">
        <v>15</v>
      </c>
      <c r="G17" s="19">
        <v>15</v>
      </c>
      <c r="H17" s="30">
        <v>7</v>
      </c>
      <c r="I17" s="19">
        <v>16</v>
      </c>
      <c r="J17" s="30">
        <v>14</v>
      </c>
      <c r="K17" s="19">
        <v>10</v>
      </c>
      <c r="L17" s="30">
        <v>15</v>
      </c>
      <c r="M17" s="19">
        <v>15</v>
      </c>
      <c r="N17" s="30">
        <v>10</v>
      </c>
      <c r="O17" s="19">
        <v>15</v>
      </c>
      <c r="P17" s="30">
        <v>7</v>
      </c>
      <c r="Q17" s="19">
        <v>15</v>
      </c>
      <c r="R17" s="30">
        <v>5</v>
      </c>
      <c r="S17" s="19"/>
      <c r="T17" s="30"/>
    </row>
    <row r="18" spans="1:20" s="2" customFormat="1" ht="73.5" customHeight="1" thickBot="1" x14ac:dyDescent="0.35">
      <c r="A18" s="73">
        <v>2</v>
      </c>
      <c r="B18" s="80" t="str">
        <f>VLOOKUP($B$1&amp;A18,'Lista Zespołów'!$A$4:$E$99,3,FALSE)</f>
        <v>Olimpia Węgrów 1</v>
      </c>
      <c r="C18" s="76">
        <f>IF(F17="","",F17)</f>
        <v>15</v>
      </c>
      <c r="D18" s="77">
        <f>IF(E17="","",E17)</f>
        <v>17</v>
      </c>
      <c r="E18" s="27" t="s">
        <v>16</v>
      </c>
      <c r="F18" s="28" t="s">
        <v>16</v>
      </c>
      <c r="G18" s="23">
        <v>9</v>
      </c>
      <c r="H18" s="31">
        <v>15</v>
      </c>
      <c r="I18" s="23">
        <v>7</v>
      </c>
      <c r="J18" s="31">
        <v>15</v>
      </c>
      <c r="K18" s="23">
        <v>6</v>
      </c>
      <c r="L18" s="31">
        <v>15</v>
      </c>
      <c r="M18" s="23">
        <v>11</v>
      </c>
      <c r="N18" s="31">
        <v>15</v>
      </c>
      <c r="O18" s="23">
        <v>15</v>
      </c>
      <c r="P18" s="31">
        <v>5</v>
      </c>
      <c r="Q18" s="23">
        <v>8</v>
      </c>
      <c r="R18" s="31">
        <v>15</v>
      </c>
      <c r="S18" s="23"/>
      <c r="T18" s="31"/>
    </row>
    <row r="19" spans="1:20" s="2" customFormat="1" ht="73.5" customHeight="1" thickBot="1" x14ac:dyDescent="0.35">
      <c r="A19" s="74">
        <v>3</v>
      </c>
      <c r="B19" s="81" t="str">
        <f>VLOOKUP($B$1&amp;A19,'Lista Zespołów'!$A$4:$E$99,3,FALSE)</f>
        <v>Radomka Radom 1</v>
      </c>
      <c r="C19" s="75">
        <f>IF(H17="","",H17)</f>
        <v>7</v>
      </c>
      <c r="D19" s="78">
        <f>IF(G17="","",G17)</f>
        <v>15</v>
      </c>
      <c r="E19" s="75">
        <f>IF(H18="","",H18)</f>
        <v>15</v>
      </c>
      <c r="F19" s="78">
        <f>IF(G18="","",G18)</f>
        <v>9</v>
      </c>
      <c r="G19" s="29" t="s">
        <v>16</v>
      </c>
      <c r="H19" s="26" t="s">
        <v>16</v>
      </c>
      <c r="I19" s="24">
        <v>15</v>
      </c>
      <c r="J19" s="30">
        <v>9</v>
      </c>
      <c r="K19" s="24">
        <v>11</v>
      </c>
      <c r="L19" s="30">
        <v>15</v>
      </c>
      <c r="M19" s="24">
        <v>16</v>
      </c>
      <c r="N19" s="30">
        <v>14</v>
      </c>
      <c r="O19" s="24">
        <v>15</v>
      </c>
      <c r="P19" s="30">
        <v>11</v>
      </c>
      <c r="Q19" s="24">
        <v>15</v>
      </c>
      <c r="R19" s="30">
        <v>10</v>
      </c>
      <c r="S19" s="24"/>
      <c r="T19" s="30"/>
    </row>
    <row r="20" spans="1:20" s="2" customFormat="1" ht="73.5" customHeight="1" thickBot="1" x14ac:dyDescent="0.35">
      <c r="A20" s="73">
        <v>4</v>
      </c>
      <c r="B20" s="80" t="str">
        <f>VLOOKUP($B$1&amp;A20,'Lista Zespołów'!$A$4:$E$99,3,FALSE)</f>
        <v>Olimpia Węgrów 6</v>
      </c>
      <c r="C20" s="76">
        <f>IF(J17="","",J17)</f>
        <v>14</v>
      </c>
      <c r="D20" s="77">
        <f>IF(I17="","",I17)</f>
        <v>16</v>
      </c>
      <c r="E20" s="76">
        <f>IF(J18="","",J18)</f>
        <v>15</v>
      </c>
      <c r="F20" s="77">
        <f>IF(I18="","",I18)</f>
        <v>7</v>
      </c>
      <c r="G20" s="76">
        <f>IF(J19="","",J19)</f>
        <v>9</v>
      </c>
      <c r="H20" s="77">
        <f>IF(I19="","",I19)</f>
        <v>15</v>
      </c>
      <c r="I20" s="27" t="s">
        <v>16</v>
      </c>
      <c r="J20" s="28" t="s">
        <v>16</v>
      </c>
      <c r="K20" s="23">
        <v>18</v>
      </c>
      <c r="L20" s="31">
        <v>16</v>
      </c>
      <c r="M20" s="23">
        <v>15</v>
      </c>
      <c r="N20" s="31">
        <v>6</v>
      </c>
      <c r="O20" s="23">
        <v>15</v>
      </c>
      <c r="P20" s="31">
        <v>8</v>
      </c>
      <c r="Q20" s="23">
        <v>15</v>
      </c>
      <c r="R20" s="31">
        <v>13</v>
      </c>
      <c r="S20" s="23"/>
      <c r="T20" s="31"/>
    </row>
    <row r="21" spans="1:20" s="2" customFormat="1" ht="73.5" customHeight="1" thickBot="1" x14ac:dyDescent="0.35">
      <c r="A21" s="73">
        <v>5</v>
      </c>
      <c r="B21" s="80" t="str">
        <f>VLOOKUP($B$1&amp;A21,'Lista Zespołów'!$A$4:$E$99,3,FALSE)</f>
        <v>Sparta Warszawa 3</v>
      </c>
      <c r="C21" s="76">
        <f>IF(L17="","",L17)</f>
        <v>15</v>
      </c>
      <c r="D21" s="77">
        <f>IF(K17="","",K17)</f>
        <v>10</v>
      </c>
      <c r="E21" s="76">
        <f>IF(L18="","",L18)</f>
        <v>15</v>
      </c>
      <c r="F21" s="77">
        <f>IF(K18="","",K18)</f>
        <v>6</v>
      </c>
      <c r="G21" s="76">
        <f>IF(L19="","",L19)</f>
        <v>15</v>
      </c>
      <c r="H21" s="77">
        <f>IF(K19="","",K19)</f>
        <v>11</v>
      </c>
      <c r="I21" s="76">
        <f>IF(L20="","",L20)</f>
        <v>16</v>
      </c>
      <c r="J21" s="77">
        <f>IF(K20="","",K20)</f>
        <v>18</v>
      </c>
      <c r="K21" s="27" t="s">
        <v>16</v>
      </c>
      <c r="L21" s="58" t="s">
        <v>16</v>
      </c>
      <c r="M21" s="24">
        <v>11</v>
      </c>
      <c r="N21" s="30">
        <v>15</v>
      </c>
      <c r="O21" s="24">
        <v>15</v>
      </c>
      <c r="P21" s="30">
        <v>6</v>
      </c>
      <c r="Q21" s="24">
        <v>15</v>
      </c>
      <c r="R21" s="30">
        <v>1</v>
      </c>
      <c r="S21" s="23"/>
      <c r="T21" s="31"/>
    </row>
    <row r="22" spans="1:20" s="2" customFormat="1" ht="73.5" customHeight="1" thickBot="1" x14ac:dyDescent="0.35">
      <c r="A22" s="73">
        <v>6</v>
      </c>
      <c r="B22" s="80" t="str">
        <f>VLOOKUP($B$1&amp;A22,'Lista Zespołów'!$A$4:$E$99,3,FALSE)</f>
        <v>MUKS Krótka 1</v>
      </c>
      <c r="C22" s="76">
        <f>IF(N17="","",N17)</f>
        <v>10</v>
      </c>
      <c r="D22" s="77">
        <f>IF(M17="","",M17)</f>
        <v>15</v>
      </c>
      <c r="E22" s="76">
        <f>IF(N18="","",N18)</f>
        <v>15</v>
      </c>
      <c r="F22" s="77">
        <f>IF(M18="","",M18)</f>
        <v>11</v>
      </c>
      <c r="G22" s="76">
        <f>IF(N19="","",N19)</f>
        <v>14</v>
      </c>
      <c r="H22" s="77">
        <f>IF(M19="","",M19)</f>
        <v>16</v>
      </c>
      <c r="I22" s="76">
        <f>IF(N20="","",N20)</f>
        <v>6</v>
      </c>
      <c r="J22" s="77">
        <f>IF(M20="","",M20)</f>
        <v>15</v>
      </c>
      <c r="K22" s="76">
        <f>IF(N21="","",N21)</f>
        <v>15</v>
      </c>
      <c r="L22" s="77">
        <f>IF(M21="","",M21)</f>
        <v>11</v>
      </c>
      <c r="M22" s="27" t="s">
        <v>16</v>
      </c>
      <c r="N22" s="58" t="s">
        <v>16</v>
      </c>
      <c r="O22" s="23">
        <v>15</v>
      </c>
      <c r="P22" s="31">
        <v>11</v>
      </c>
      <c r="Q22" s="23">
        <v>10</v>
      </c>
      <c r="R22" s="31">
        <v>15</v>
      </c>
      <c r="S22" s="23"/>
      <c r="T22" s="31"/>
    </row>
    <row r="23" spans="1:20" s="2" customFormat="1" ht="73.5" customHeight="1" thickBot="1" x14ac:dyDescent="0.35">
      <c r="A23" s="73">
        <v>7</v>
      </c>
      <c r="B23" s="80" t="str">
        <f>VLOOKUP($B$1&amp;A23,'Lista Zespołów'!$A$4:$E$99,3,FALSE)</f>
        <v>Olimpia Węgrów 2</v>
      </c>
      <c r="C23" s="76">
        <f>IF(P17="","",P17)</f>
        <v>7</v>
      </c>
      <c r="D23" s="77">
        <f>IF(O17="","",O17)</f>
        <v>15</v>
      </c>
      <c r="E23" s="76">
        <f>IF(P18="","",P18)</f>
        <v>5</v>
      </c>
      <c r="F23" s="77">
        <f>IF(O18="","",O18)</f>
        <v>15</v>
      </c>
      <c r="G23" s="76">
        <f>IF(P19="","",P19)</f>
        <v>11</v>
      </c>
      <c r="H23" s="77">
        <f>IF(O19="","",O19)</f>
        <v>15</v>
      </c>
      <c r="I23" s="76">
        <f>IF(P20="","",P20)</f>
        <v>8</v>
      </c>
      <c r="J23" s="77">
        <f>IF(O20="","",O20)</f>
        <v>15</v>
      </c>
      <c r="K23" s="76">
        <f>IF(P21="","",P21)</f>
        <v>6</v>
      </c>
      <c r="L23" s="77">
        <f>IF(O21="","",O21)</f>
        <v>15</v>
      </c>
      <c r="M23" s="76">
        <f>IF(P22="","",P22)</f>
        <v>11</v>
      </c>
      <c r="N23" s="77">
        <f>IF(O22="","",O22)</f>
        <v>15</v>
      </c>
      <c r="O23" s="27" t="s">
        <v>16</v>
      </c>
      <c r="P23" s="58" t="s">
        <v>16</v>
      </c>
      <c r="Q23" s="24">
        <v>15</v>
      </c>
      <c r="R23" s="116">
        <v>13</v>
      </c>
      <c r="S23" s="23"/>
      <c r="T23" s="31"/>
    </row>
    <row r="24" spans="1:20" s="2" customFormat="1" ht="73.5" customHeight="1" thickBot="1" x14ac:dyDescent="0.35">
      <c r="A24" s="73">
        <v>8</v>
      </c>
      <c r="B24" s="80" t="str">
        <f>VLOOKUP($B$1&amp;A24,'Lista Zespołów'!$A$4:$E$99,3,FALSE)</f>
        <v>Dębina Nieporęt 4</v>
      </c>
      <c r="C24" s="76">
        <f>IF(R17="","",R17)</f>
        <v>5</v>
      </c>
      <c r="D24" s="77">
        <f>IF(Q17="","",Q17)</f>
        <v>15</v>
      </c>
      <c r="E24" s="76">
        <f>IF(R18="","",R18)</f>
        <v>15</v>
      </c>
      <c r="F24" s="77">
        <f>IF(Q18="","",Q18)</f>
        <v>8</v>
      </c>
      <c r="G24" s="76">
        <f>IF(R19="","",R19)</f>
        <v>10</v>
      </c>
      <c r="H24" s="77">
        <f>IF(Q19="","",Q19)</f>
        <v>15</v>
      </c>
      <c r="I24" s="76">
        <f>IF(R20="","",R20)</f>
        <v>13</v>
      </c>
      <c r="J24" s="77">
        <f>IF(Q20="","",Q20)</f>
        <v>15</v>
      </c>
      <c r="K24" s="76">
        <f>IF(R21="","",R21)</f>
        <v>1</v>
      </c>
      <c r="L24" s="77">
        <f>IF(Q21="","",Q21)</f>
        <v>15</v>
      </c>
      <c r="M24" s="76">
        <f>IF(R22="","",R22)</f>
        <v>15</v>
      </c>
      <c r="N24" s="77">
        <f>IF(Q22="","",Q22)</f>
        <v>10</v>
      </c>
      <c r="O24" s="76">
        <f>IF(R23="","",R23)</f>
        <v>13</v>
      </c>
      <c r="P24" s="77">
        <f>IF(Q23="","",Q23)</f>
        <v>15</v>
      </c>
      <c r="Q24" s="27" t="s">
        <v>16</v>
      </c>
      <c r="R24" s="58" t="s">
        <v>16</v>
      </c>
      <c r="S24" s="23"/>
      <c r="T24" s="31"/>
    </row>
    <row r="25" spans="1:20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 t="str">
        <f>VLOOKUP(H28,'Lista Zespołów'!$A$4:$E$99,3,FALSE)</f>
        <v>Volley Wyszków 1</v>
      </c>
      <c r="C28" s="55" t="s">
        <v>21</v>
      </c>
      <c r="D28" s="54" t="str">
        <f>VLOOKUP(J28,'Lista Zespołów'!$A$4:$E$99,3,FALSE)</f>
        <v>Dębina Nieporęt 4</v>
      </c>
      <c r="F28" s="2" t="s">
        <v>22</v>
      </c>
      <c r="G28" s="62">
        <v>1</v>
      </c>
      <c r="H28" s="63" t="str">
        <f>$B$1&amp; 1</f>
        <v>G1</v>
      </c>
      <c r="I28" s="64" t="s">
        <v>21</v>
      </c>
      <c r="J28" s="63" t="str">
        <f>$B$1&amp; 8</f>
        <v>G8</v>
      </c>
    </row>
    <row r="29" spans="1:20" s="2" customFormat="1" ht="17.399999999999999" x14ac:dyDescent="0.3">
      <c r="A29" s="50">
        <v>2</v>
      </c>
      <c r="B29" s="54" t="str">
        <f>VLOOKUP(H29,'Lista Zespołów'!$A$4:$E$99,3,FALSE)</f>
        <v>Olimpia Węgrów 1</v>
      </c>
      <c r="C29" s="55" t="s">
        <v>21</v>
      </c>
      <c r="D29" s="54" t="str">
        <f>VLOOKUP(J29,'Lista Zespołów'!$A$4:$E$99,3,FALSE)</f>
        <v>Olimpia Węgrów 2</v>
      </c>
      <c r="F29" s="2" t="s">
        <v>22</v>
      </c>
      <c r="G29" s="62">
        <v>2</v>
      </c>
      <c r="H29" s="63" t="str">
        <f>$B$1&amp; 2</f>
        <v>G2</v>
      </c>
      <c r="I29" s="64" t="s">
        <v>21</v>
      </c>
      <c r="J29" s="63" t="str">
        <f>$B$1&amp; 7</f>
        <v>G7</v>
      </c>
    </row>
    <row r="30" spans="1:20" s="2" customFormat="1" ht="17.399999999999999" x14ac:dyDescent="0.3">
      <c r="A30" s="50">
        <v>3</v>
      </c>
      <c r="B30" s="54" t="str">
        <f>VLOOKUP(H30,'Lista Zespołów'!$A$4:$E$99,3,FALSE)</f>
        <v>Radomka Radom 1</v>
      </c>
      <c r="C30" s="55" t="s">
        <v>21</v>
      </c>
      <c r="D30" s="54" t="str">
        <f>VLOOKUP(J30,'Lista Zespołów'!$A$4:$E$99,3,FALSE)</f>
        <v>MUKS Krótka 1</v>
      </c>
      <c r="F30" s="2" t="s">
        <v>22</v>
      </c>
      <c r="G30" s="62">
        <v>3</v>
      </c>
      <c r="H30" s="63" t="str">
        <f>$B$1&amp; 3</f>
        <v>G3</v>
      </c>
      <c r="I30" s="64" t="s">
        <v>21</v>
      </c>
      <c r="J30" s="65" t="str">
        <f>$B$1&amp; 6</f>
        <v>G6</v>
      </c>
    </row>
    <row r="31" spans="1:20" s="2" customFormat="1" ht="17.399999999999999" x14ac:dyDescent="0.3">
      <c r="A31" s="50">
        <v>4</v>
      </c>
      <c r="B31" s="54" t="str">
        <f>VLOOKUP(H31,'Lista Zespołów'!$A$4:$E$99,3,FALSE)</f>
        <v>Olimpia Węgrów 6</v>
      </c>
      <c r="C31" s="55" t="s">
        <v>21</v>
      </c>
      <c r="D31" s="54" t="str">
        <f>VLOOKUP(J31,'Lista Zespołów'!$A$4:$E$99,3,FALSE)</f>
        <v>Sparta Warszawa 3</v>
      </c>
      <c r="F31" s="2" t="s">
        <v>22</v>
      </c>
      <c r="G31" s="62">
        <v>4</v>
      </c>
      <c r="H31" s="63" t="str">
        <f>$B$1&amp; 4</f>
        <v>G4</v>
      </c>
      <c r="I31" s="64" t="s">
        <v>21</v>
      </c>
      <c r="J31" s="65" t="str">
        <f>$B$1&amp; 5</f>
        <v>G5</v>
      </c>
    </row>
    <row r="32" spans="1:20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 t="str">
        <f>VLOOKUP(H33,'Lista Zespołów'!$A$4:$E$99,3,FALSE)</f>
        <v>Dębina Nieporęt 4</v>
      </c>
      <c r="C33" s="55" t="s">
        <v>21</v>
      </c>
      <c r="D33" s="54" t="str">
        <f>VLOOKUP(J33,'Lista Zespołów'!$A$4:$E$99,3,FALSE)</f>
        <v>Sparta Warszawa 3</v>
      </c>
      <c r="F33" s="2" t="s">
        <v>22</v>
      </c>
      <c r="G33" s="50">
        <v>5</v>
      </c>
      <c r="H33" s="63" t="str">
        <f>$B$1&amp; 8</f>
        <v>G8</v>
      </c>
      <c r="I33" s="64" t="s">
        <v>21</v>
      </c>
      <c r="J33" s="63" t="str">
        <f>$B$1&amp; 5</f>
        <v>G5</v>
      </c>
    </row>
    <row r="34" spans="1:10" ht="17.399999999999999" x14ac:dyDescent="0.3">
      <c r="A34" s="50">
        <v>6</v>
      </c>
      <c r="B34" s="54" t="str">
        <f>VLOOKUP(H34,'Lista Zespołów'!$A$4:$E$99,3,FALSE)</f>
        <v>MUKS Krótka 1</v>
      </c>
      <c r="C34" s="55" t="s">
        <v>21</v>
      </c>
      <c r="D34" s="54" t="str">
        <f>VLOOKUP(J34,'Lista Zespołów'!$A$4:$E$99,3,FALSE)</f>
        <v>Olimpia Węgrów 6</v>
      </c>
      <c r="F34" s="2" t="s">
        <v>22</v>
      </c>
      <c r="G34" s="50">
        <v>6</v>
      </c>
      <c r="H34" s="63" t="str">
        <f>$B$1&amp; 6</f>
        <v>G6</v>
      </c>
      <c r="I34" s="64" t="s">
        <v>21</v>
      </c>
      <c r="J34" s="63" t="str">
        <f>$B$1&amp; 4</f>
        <v>G4</v>
      </c>
    </row>
    <row r="35" spans="1:10" ht="17.399999999999999" x14ac:dyDescent="0.3">
      <c r="A35" s="50">
        <v>7</v>
      </c>
      <c r="B35" s="54" t="str">
        <f>VLOOKUP(H35,'Lista Zespołów'!$A$4:$E$99,3,FALSE)</f>
        <v>Olimpia Węgrów 2</v>
      </c>
      <c r="C35" s="55" t="s">
        <v>21</v>
      </c>
      <c r="D35" s="54" t="str">
        <f>VLOOKUP(J35,'Lista Zespołów'!$A$4:$E$99,3,FALSE)</f>
        <v>Radomka Radom 1</v>
      </c>
      <c r="F35" s="2" t="s">
        <v>22</v>
      </c>
      <c r="G35" s="50">
        <v>7</v>
      </c>
      <c r="H35" s="67" t="str">
        <f>$B$1&amp; 7</f>
        <v>G7</v>
      </c>
      <c r="I35" s="68" t="s">
        <v>21</v>
      </c>
      <c r="J35" s="67" t="str">
        <f>$B$1&amp; 3</f>
        <v>G3</v>
      </c>
    </row>
    <row r="36" spans="1:10" ht="17.399999999999999" x14ac:dyDescent="0.3">
      <c r="A36" s="50">
        <v>8</v>
      </c>
      <c r="B36" s="54" t="str">
        <f>VLOOKUP(H36,'Lista Zespołów'!$A$4:$E$99,3,FALSE)</f>
        <v>Volley Wyszków 1</v>
      </c>
      <c r="C36" s="55" t="s">
        <v>21</v>
      </c>
      <c r="D36" s="54" t="str">
        <f>VLOOKUP(J36,'Lista Zespołów'!$A$4:$E$99,3,FALSE)</f>
        <v>Olimpia Węgrów 1</v>
      </c>
      <c r="F36" s="2" t="s">
        <v>22</v>
      </c>
      <c r="G36" s="50">
        <v>8</v>
      </c>
      <c r="H36" s="67" t="str">
        <f>$B$1&amp; 1</f>
        <v>G1</v>
      </c>
      <c r="I36" s="68" t="s">
        <v>21</v>
      </c>
      <c r="J36" s="67" t="str">
        <f>$B$1&amp; 2</f>
        <v>G2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 t="str">
        <f>VLOOKUP(H38,'Lista Zespołów'!$A$4:$E$99,3,FALSE)</f>
        <v>Olimpia Węgrów 1</v>
      </c>
      <c r="C38" s="55" t="s">
        <v>21</v>
      </c>
      <c r="D38" s="54" t="str">
        <f>VLOOKUP(J38,'Lista Zespołów'!$A$4:$E$99,3,FALSE)</f>
        <v>Dębina Nieporęt 4</v>
      </c>
      <c r="F38" t="s">
        <v>22</v>
      </c>
      <c r="G38" s="50">
        <v>9</v>
      </c>
      <c r="H38" s="63" t="str">
        <f>$B$1&amp; 2</f>
        <v>G2</v>
      </c>
      <c r="I38" s="64" t="s">
        <v>21</v>
      </c>
      <c r="J38" s="63" t="str">
        <f>$B$1&amp; 8</f>
        <v>G8</v>
      </c>
    </row>
    <row r="39" spans="1:10" ht="17.399999999999999" x14ac:dyDescent="0.3">
      <c r="A39" s="50">
        <v>10</v>
      </c>
      <c r="B39" s="54" t="str">
        <f>VLOOKUP(H39,'Lista Zespołów'!$A$4:$E$99,3,FALSE)</f>
        <v>Radomka Radom 1</v>
      </c>
      <c r="C39" s="55" t="s">
        <v>21</v>
      </c>
      <c r="D39" s="54" t="str">
        <f>VLOOKUP(J39,'Lista Zespołów'!$A$4:$E$99,3,FALSE)</f>
        <v>Volley Wyszków 1</v>
      </c>
      <c r="F39" t="s">
        <v>22</v>
      </c>
      <c r="G39" s="50">
        <v>10</v>
      </c>
      <c r="H39" s="63" t="str">
        <f>$B$1&amp; 3</f>
        <v>G3</v>
      </c>
      <c r="I39" s="64" t="s">
        <v>21</v>
      </c>
      <c r="J39" s="63" t="str">
        <f>$B$1&amp; 1</f>
        <v>G1</v>
      </c>
    </row>
    <row r="40" spans="1:10" ht="17.399999999999999" x14ac:dyDescent="0.3">
      <c r="A40" s="50">
        <v>11</v>
      </c>
      <c r="B40" s="54" t="str">
        <f>VLOOKUP(H40,'Lista Zespołów'!$A$4:$E$99,3,FALSE)</f>
        <v>Olimpia Węgrów 6</v>
      </c>
      <c r="C40" s="55" t="s">
        <v>21</v>
      </c>
      <c r="D40" s="54" t="str">
        <f>VLOOKUP(J40,'Lista Zespołów'!$A$4:$E$99,3,FALSE)</f>
        <v>Olimpia Węgrów 2</v>
      </c>
      <c r="F40" t="s">
        <v>22</v>
      </c>
      <c r="G40" s="50">
        <v>11</v>
      </c>
      <c r="H40" s="67" t="str">
        <f>$B$1&amp; 4</f>
        <v>G4</v>
      </c>
      <c r="I40" s="68" t="s">
        <v>21</v>
      </c>
      <c r="J40" s="67" t="str">
        <f>$B$1&amp; 7</f>
        <v>G7</v>
      </c>
    </row>
    <row r="41" spans="1:10" ht="17.399999999999999" x14ac:dyDescent="0.3">
      <c r="A41" s="50">
        <v>12</v>
      </c>
      <c r="B41" s="54" t="str">
        <f>VLOOKUP(H41,'Lista Zespołów'!$A$4:$E$99,3,FALSE)</f>
        <v>Sparta Warszawa 3</v>
      </c>
      <c r="C41" s="55" t="s">
        <v>21</v>
      </c>
      <c r="D41" s="54" t="str">
        <f>VLOOKUP(J41,'Lista Zespołów'!$A$4:$E$99,3,FALSE)</f>
        <v>MUKS Krótka 1</v>
      </c>
      <c r="F41" t="s">
        <v>22</v>
      </c>
      <c r="G41" s="50">
        <v>12</v>
      </c>
      <c r="H41" s="67" t="str">
        <f>$B$1&amp; 5</f>
        <v>G5</v>
      </c>
      <c r="I41" s="68" t="s">
        <v>21</v>
      </c>
      <c r="J41" s="67" t="str">
        <f>$B$1&amp; 6</f>
        <v>G6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 t="str">
        <f>VLOOKUP(H43,'Lista Zespołów'!$A$4:$E$99,3,FALSE)</f>
        <v>Dębina Nieporęt 4</v>
      </c>
      <c r="C43" s="55" t="s">
        <v>21</v>
      </c>
      <c r="D43" s="54" t="str">
        <f>VLOOKUP(J43,'Lista Zespołów'!$A$4:$E$99,3,FALSE)</f>
        <v>MUKS Krótka 1</v>
      </c>
      <c r="F43" t="s">
        <v>22</v>
      </c>
      <c r="G43" s="50">
        <v>13</v>
      </c>
      <c r="H43" s="67" t="str">
        <f>$B$1&amp; 8</f>
        <v>G8</v>
      </c>
      <c r="I43" s="68" t="s">
        <v>21</v>
      </c>
      <c r="J43" s="67" t="str">
        <f>$B$1&amp; 6</f>
        <v>G6</v>
      </c>
    </row>
    <row r="44" spans="1:10" ht="17.399999999999999" x14ac:dyDescent="0.3">
      <c r="A44" s="50">
        <v>14</v>
      </c>
      <c r="B44" s="54" t="str">
        <f>VLOOKUP(H44,'Lista Zespołów'!$A$4:$E$99,3,FALSE)</f>
        <v>Olimpia Węgrów 2</v>
      </c>
      <c r="C44" s="55" t="s">
        <v>21</v>
      </c>
      <c r="D44" s="54" t="str">
        <f>VLOOKUP(J44,'Lista Zespołów'!$A$4:$E$99,3,FALSE)</f>
        <v>Sparta Warszawa 3</v>
      </c>
      <c r="F44" t="s">
        <v>22</v>
      </c>
      <c r="G44" s="50">
        <v>14</v>
      </c>
      <c r="H44" s="67" t="str">
        <f>$B$1&amp; 7</f>
        <v>G7</v>
      </c>
      <c r="I44" s="68" t="s">
        <v>21</v>
      </c>
      <c r="J44" s="67" t="str">
        <f>$B$1&amp; 5</f>
        <v>G5</v>
      </c>
    </row>
    <row r="45" spans="1:10" ht="18" x14ac:dyDescent="0.35">
      <c r="A45" s="50">
        <v>15</v>
      </c>
      <c r="B45" s="54" t="str">
        <f>VLOOKUP(H45,'Lista Zespołów'!$A$4:$E$99,3,FALSE)</f>
        <v>Volley Wyszków 1</v>
      </c>
      <c r="C45" s="57" t="s">
        <v>21</v>
      </c>
      <c r="D45" s="54" t="str">
        <f>VLOOKUP(J45,'Lista Zespołów'!$A$4:$E$99,3,FALSE)</f>
        <v>Olimpia Węgrów 6</v>
      </c>
      <c r="F45" t="s">
        <v>22</v>
      </c>
      <c r="G45" s="50">
        <v>15</v>
      </c>
      <c r="H45" s="67" t="str">
        <f>$B$1&amp; 1</f>
        <v>G1</v>
      </c>
      <c r="I45" s="68" t="s">
        <v>21</v>
      </c>
      <c r="J45" s="67" t="str">
        <f>$B$1&amp; 4</f>
        <v>G4</v>
      </c>
    </row>
    <row r="46" spans="1:10" ht="18" x14ac:dyDescent="0.35">
      <c r="A46" s="50">
        <v>16</v>
      </c>
      <c r="B46" s="54" t="str">
        <f>VLOOKUP(H46,'Lista Zespołów'!$A$4:$E$99,3,FALSE)</f>
        <v>Olimpia Węgrów 1</v>
      </c>
      <c r="C46" s="57" t="s">
        <v>21</v>
      </c>
      <c r="D46" s="54" t="str">
        <f>VLOOKUP(J46,'Lista Zespołów'!$A$4:$E$99,3,FALSE)</f>
        <v>Radomka Radom 1</v>
      </c>
      <c r="F46" t="s">
        <v>22</v>
      </c>
      <c r="G46" s="50">
        <v>16</v>
      </c>
      <c r="H46" s="67" t="str">
        <f>$B$1&amp; 2</f>
        <v>G2</v>
      </c>
      <c r="I46" s="68" t="s">
        <v>21</v>
      </c>
      <c r="J46" s="67" t="str">
        <f>$B$1&amp; 3</f>
        <v>G3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 t="str">
        <f>VLOOKUP(H48,'Lista Zespołów'!$A$4:$E$99,3,FALSE)</f>
        <v>Radomka Radom 1</v>
      </c>
      <c r="C48" s="55" t="s">
        <v>21</v>
      </c>
      <c r="D48" s="54" t="str">
        <f>VLOOKUP(J48,'Lista Zespołów'!$A$4:$E$99,3,FALSE)</f>
        <v>Dębina Nieporęt 4</v>
      </c>
      <c r="F48" t="s">
        <v>22</v>
      </c>
      <c r="G48" s="50">
        <v>17</v>
      </c>
      <c r="H48" s="67" t="str">
        <f>$B$1&amp; 3</f>
        <v>G3</v>
      </c>
      <c r="I48" s="68" t="s">
        <v>21</v>
      </c>
      <c r="J48" s="67" t="str">
        <f>$B$1&amp; 8</f>
        <v>G8</v>
      </c>
    </row>
    <row r="49" spans="1:10" ht="18" x14ac:dyDescent="0.35">
      <c r="A49" s="50">
        <v>18</v>
      </c>
      <c r="B49" s="54" t="str">
        <f>VLOOKUP(H49,'Lista Zespołów'!$A$4:$E$99,3,FALSE)</f>
        <v>Olimpia Węgrów 6</v>
      </c>
      <c r="C49" s="57" t="s">
        <v>21</v>
      </c>
      <c r="D49" s="54" t="str">
        <f>VLOOKUP(J49,'Lista Zespołów'!$A$4:$E$99,3,FALSE)</f>
        <v>Olimpia Węgrów 1</v>
      </c>
      <c r="F49" t="s">
        <v>22</v>
      </c>
      <c r="G49" s="50">
        <v>18</v>
      </c>
      <c r="H49" s="67" t="str">
        <f>$B$1&amp; 4</f>
        <v>G4</v>
      </c>
      <c r="I49" s="68" t="s">
        <v>21</v>
      </c>
      <c r="J49" s="67" t="str">
        <f>$B$1&amp; 2</f>
        <v>G2</v>
      </c>
    </row>
    <row r="50" spans="1:10" ht="18" x14ac:dyDescent="0.35">
      <c r="A50" s="50">
        <v>19</v>
      </c>
      <c r="B50" s="54" t="str">
        <f>VLOOKUP(H50,'Lista Zespołów'!$A$4:$E$99,3,FALSE)</f>
        <v>Sparta Warszawa 3</v>
      </c>
      <c r="C50" s="57" t="s">
        <v>21</v>
      </c>
      <c r="D50" s="54" t="str">
        <f>VLOOKUP(J50,'Lista Zespołów'!$A$4:$E$99,3,FALSE)</f>
        <v>Volley Wyszków 1</v>
      </c>
      <c r="F50" t="s">
        <v>22</v>
      </c>
      <c r="G50" s="50">
        <v>19</v>
      </c>
      <c r="H50" s="67" t="str">
        <f>$B$1&amp; 5</f>
        <v>G5</v>
      </c>
      <c r="I50" s="68" t="s">
        <v>21</v>
      </c>
      <c r="J50" s="67" t="str">
        <f>$B$1&amp; 1</f>
        <v>G1</v>
      </c>
    </row>
    <row r="51" spans="1:10" ht="18" x14ac:dyDescent="0.3">
      <c r="A51" s="118">
        <v>20</v>
      </c>
      <c r="B51" s="54" t="str">
        <f>VLOOKUP(H51,'Lista Zespołów'!$A$4:$E$99,3,FALSE)</f>
        <v>MUKS Krótka 1</v>
      </c>
      <c r="C51" s="119" t="s">
        <v>21</v>
      </c>
      <c r="D51" s="54" t="str">
        <f>VLOOKUP(J51,'Lista Zespołów'!$A$4:$E$99,3,FALSE)</f>
        <v>Olimpia Węgrów 2</v>
      </c>
      <c r="F51" t="s">
        <v>22</v>
      </c>
      <c r="G51" s="118">
        <v>20</v>
      </c>
      <c r="H51" s="67" t="str">
        <f>$B$1&amp; 6</f>
        <v>G6</v>
      </c>
      <c r="I51" s="68" t="s">
        <v>21</v>
      </c>
      <c r="J51" s="67" t="str">
        <f>$B$1&amp; 7</f>
        <v>G7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 t="str">
        <f>VLOOKUP(H53,'Lista Zespołów'!$A$4:$E$99,3,FALSE)</f>
        <v>Dębina Nieporęt 4</v>
      </c>
      <c r="C53" s="55" t="s">
        <v>21</v>
      </c>
      <c r="D53" s="54" t="str">
        <f>VLOOKUP(J53,'Lista Zespołów'!$A$4:$E$99,3,FALSE)</f>
        <v>Olimpia Węgrów 2</v>
      </c>
      <c r="F53" t="s">
        <v>22</v>
      </c>
      <c r="G53" s="50">
        <v>21</v>
      </c>
      <c r="H53" s="67" t="str">
        <f>$B$1&amp; 8</f>
        <v>G8</v>
      </c>
      <c r="I53" s="68" t="s">
        <v>21</v>
      </c>
      <c r="J53" s="67" t="str">
        <f>$B$1&amp; 7</f>
        <v>G7</v>
      </c>
    </row>
    <row r="54" spans="1:10" ht="18" x14ac:dyDescent="0.35">
      <c r="A54" s="50">
        <v>22</v>
      </c>
      <c r="B54" s="54" t="str">
        <f>VLOOKUP(H54,'Lista Zespołów'!$A$4:$E$99,3,FALSE)</f>
        <v>Volley Wyszków 1</v>
      </c>
      <c r="C54" s="57" t="s">
        <v>21</v>
      </c>
      <c r="D54" s="54" t="str">
        <f>VLOOKUP(J54,'Lista Zespołów'!$A$4:$E$99,3,FALSE)</f>
        <v>MUKS Krótka 1</v>
      </c>
      <c r="F54" t="s">
        <v>22</v>
      </c>
      <c r="G54" s="50">
        <v>22</v>
      </c>
      <c r="H54" s="67" t="str">
        <f>$B$1&amp; 1</f>
        <v>G1</v>
      </c>
      <c r="I54" s="68" t="s">
        <v>21</v>
      </c>
      <c r="J54" s="67" t="str">
        <f>$B$1&amp; 6</f>
        <v>G6</v>
      </c>
    </row>
    <row r="55" spans="1:10" ht="18" x14ac:dyDescent="0.35">
      <c r="A55" s="50">
        <v>23</v>
      </c>
      <c r="B55" s="54" t="str">
        <f>VLOOKUP(H55,'Lista Zespołów'!$A$4:$E$99,3,FALSE)</f>
        <v>Olimpia Węgrów 1</v>
      </c>
      <c r="C55" s="57" t="s">
        <v>21</v>
      </c>
      <c r="D55" s="54" t="str">
        <f>VLOOKUP(J55,'Lista Zespołów'!$A$4:$E$99,3,FALSE)</f>
        <v>Sparta Warszawa 3</v>
      </c>
      <c r="F55" t="s">
        <v>22</v>
      </c>
      <c r="G55" s="50">
        <v>23</v>
      </c>
      <c r="H55" s="67" t="str">
        <f>$B$1&amp; 2</f>
        <v>G2</v>
      </c>
      <c r="I55" s="68" t="s">
        <v>21</v>
      </c>
      <c r="J55" s="67" t="str">
        <f>$B$1&amp; 5</f>
        <v>G5</v>
      </c>
    </row>
    <row r="56" spans="1:10" ht="18" x14ac:dyDescent="0.3">
      <c r="A56" s="118">
        <v>24</v>
      </c>
      <c r="B56" s="54" t="str">
        <f>VLOOKUP(H56,'Lista Zespołów'!$A$4:$E$99,3,FALSE)</f>
        <v>Radomka Radom 1</v>
      </c>
      <c r="C56" s="119" t="s">
        <v>21</v>
      </c>
      <c r="D56" s="54" t="str">
        <f>VLOOKUP(J56,'Lista Zespołów'!$A$4:$E$99,3,FALSE)</f>
        <v>Olimpia Węgrów 6</v>
      </c>
      <c r="F56" t="s">
        <v>22</v>
      </c>
      <c r="G56" s="118">
        <v>24</v>
      </c>
      <c r="H56" s="67" t="str">
        <f>$B$1&amp; 3</f>
        <v>G3</v>
      </c>
      <c r="I56" s="68" t="s">
        <v>21</v>
      </c>
      <c r="J56" s="67" t="str">
        <f>$B$1&amp; 4</f>
        <v>G4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 t="str">
        <f>VLOOKUP(H58,'Lista Zespołów'!$A$4:$E$99,3,FALSE)</f>
        <v>Olimpia Węgrów 6</v>
      </c>
      <c r="C58" s="55" t="s">
        <v>21</v>
      </c>
      <c r="D58" s="54" t="str">
        <f>VLOOKUP(J58,'Lista Zespołów'!$A$4:$E$99,3,FALSE)</f>
        <v>Dębina Nieporęt 4</v>
      </c>
      <c r="F58" t="s">
        <v>22</v>
      </c>
      <c r="G58" s="50">
        <v>25</v>
      </c>
      <c r="H58" s="67" t="str">
        <f>$B$1&amp; 4</f>
        <v>G4</v>
      </c>
      <c r="I58" s="68" t="s">
        <v>21</v>
      </c>
      <c r="J58" s="67" t="str">
        <f>$B$1&amp; 8</f>
        <v>G8</v>
      </c>
    </row>
    <row r="59" spans="1:10" ht="18" x14ac:dyDescent="0.35">
      <c r="A59" s="50">
        <v>26</v>
      </c>
      <c r="B59" s="54" t="str">
        <f>VLOOKUP(H59,'Lista Zespołów'!$A$4:$E$99,3,FALSE)</f>
        <v>Sparta Warszawa 3</v>
      </c>
      <c r="C59" s="57" t="s">
        <v>21</v>
      </c>
      <c r="D59" s="54" t="str">
        <f>VLOOKUP(J59,'Lista Zespołów'!$A$4:$E$99,3,FALSE)</f>
        <v>Radomka Radom 1</v>
      </c>
      <c r="F59" t="s">
        <v>22</v>
      </c>
      <c r="G59" s="50">
        <v>26</v>
      </c>
      <c r="H59" s="67" t="str">
        <f>$B$1&amp; 5</f>
        <v>G5</v>
      </c>
      <c r="I59" s="68" t="s">
        <v>21</v>
      </c>
      <c r="J59" s="67" t="str">
        <f>$B$1&amp; 3</f>
        <v>G3</v>
      </c>
    </row>
    <row r="60" spans="1:10" ht="18" x14ac:dyDescent="0.35">
      <c r="A60" s="50">
        <v>27</v>
      </c>
      <c r="B60" s="54" t="str">
        <f>VLOOKUP(H60,'Lista Zespołów'!$A$4:$E$99,3,FALSE)</f>
        <v>MUKS Krótka 1</v>
      </c>
      <c r="C60" s="57" t="s">
        <v>21</v>
      </c>
      <c r="D60" s="54" t="str">
        <f>VLOOKUP(J60,'Lista Zespołów'!$A$4:$E$99,3,FALSE)</f>
        <v>Olimpia Węgrów 1</v>
      </c>
      <c r="F60" t="s">
        <v>22</v>
      </c>
      <c r="G60" s="50">
        <v>27</v>
      </c>
      <c r="H60" s="67" t="str">
        <f>$B$1&amp; 6</f>
        <v>G6</v>
      </c>
      <c r="I60" s="68" t="s">
        <v>21</v>
      </c>
      <c r="J60" s="67" t="str">
        <f>$B$1&amp; 2</f>
        <v>G2</v>
      </c>
    </row>
    <row r="61" spans="1:10" ht="18" x14ac:dyDescent="0.3">
      <c r="A61" s="118">
        <v>28</v>
      </c>
      <c r="B61" s="54" t="str">
        <f>VLOOKUP(H61,'Lista Zespołów'!$A$4:$E$99,3,FALSE)</f>
        <v>Olimpia Węgrów 2</v>
      </c>
      <c r="C61" s="119" t="s">
        <v>21</v>
      </c>
      <c r="D61" s="54" t="str">
        <f>VLOOKUP(J61,'Lista Zespołów'!$A$4:$E$99,3,FALSE)</f>
        <v>Volley Wyszków 1</v>
      </c>
      <c r="F61" t="s">
        <v>22</v>
      </c>
      <c r="G61" s="118">
        <v>28</v>
      </c>
      <c r="H61" s="67" t="str">
        <f>$B$1&amp; 7</f>
        <v>G7</v>
      </c>
      <c r="I61" s="68" t="s">
        <v>21</v>
      </c>
      <c r="J61" s="67" t="str">
        <f>$B$1&amp; 1</f>
        <v>G1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abSelected="1" topLeftCell="A13" zoomScale="55" zoomScaleNormal="55" workbookViewId="0">
      <selection activeCell="Z19" sqref="Z19"/>
    </sheetView>
  </sheetViews>
  <sheetFormatPr defaultRowHeight="14.4" x14ac:dyDescent="0.3"/>
  <cols>
    <col min="1" max="1" width="9.6640625" customWidth="1"/>
    <col min="2" max="2" width="52.109375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</cols>
  <sheetData>
    <row r="1" spans="1:20" ht="29.4" thickBot="1" x14ac:dyDescent="0.35">
      <c r="A1" s="40" t="s">
        <v>2</v>
      </c>
      <c r="B1" s="39" t="s">
        <v>27</v>
      </c>
      <c r="D1" s="43" t="s">
        <v>19</v>
      </c>
      <c r="E1" s="42">
        <v>2</v>
      </c>
      <c r="F1" s="44" t="s">
        <v>20</v>
      </c>
      <c r="G1" s="41">
        <v>0</v>
      </c>
    </row>
    <row r="2" spans="1:20" ht="21.6" thickBot="1" x14ac:dyDescent="0.45">
      <c r="A2" s="3" t="str">
        <f>"Tabela grupy "&amp;B1</f>
        <v>Tabela grupy H</v>
      </c>
      <c r="J2" s="3"/>
    </row>
    <row r="3" spans="1:20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7" t="str">
        <f>_xlnm.Criteria</f>
        <v>H</v>
      </c>
      <c r="L3" s="138"/>
      <c r="M3" s="102"/>
      <c r="N3" s="102"/>
      <c r="O3" s="102"/>
      <c r="P3" s="102"/>
      <c r="Q3" s="70"/>
    </row>
    <row r="4" spans="1:20" s="2" customFormat="1" ht="26.25" customHeight="1" x14ac:dyDescent="0.5">
      <c r="A4" s="12">
        <v>1</v>
      </c>
      <c r="B4" s="13" t="str">
        <f>VLOOKUP($B$1&amp;A4,'Lista Zespołów'!$A$4:$E$99,3,FALSE)</f>
        <v>UKS Lesznowola 5</v>
      </c>
      <c r="C4" s="36">
        <f t="shared" ref="C4:C7" si="0">D4*$E$1+E4*$G$1</f>
        <v>12</v>
      </c>
      <c r="D4" s="37">
        <f>IF($C17&gt;$D17,1,0)+IF($E17&gt;$F17,1,0)+IF($G17&gt;$H17,1,0)+IF($I17&gt;$J17,1,0)+IF($K17&gt;$L17,1,0)+IF($M17&gt;$N17,1,0)+IF($O17&gt;P17,1,0)+IF(Q17&gt;R17,1,0)+IF($S17&gt;$T17,1,0)</f>
        <v>6</v>
      </c>
      <c r="E4" s="37">
        <f>IF($C17&lt;$D17,1,0)+IF($E17&lt;$F17,1,0)+IF($G17&lt;$H17,1,0)+IF($I17&lt;$J17,1,0)+IF($K17&lt;$L17,1,0)+IF(M17&lt;N17,1,0)+IF(O17&lt;P17,1,0)+IF($Q17&lt;$R17,1,0)+IF($S17&lt;$T17,1,0)</f>
        <v>1</v>
      </c>
      <c r="F4" s="37">
        <f t="shared" ref="F4:F7" si="1">E4+D4</f>
        <v>7</v>
      </c>
      <c r="G4" s="37">
        <f>SUM(D$17:D$25)</f>
        <v>101</v>
      </c>
      <c r="H4" s="37">
        <f>SUM(C$17:C$25)</f>
        <v>68</v>
      </c>
      <c r="I4" s="38">
        <f t="shared" ref="I4:I7" si="2">IFERROR(G4/H4,0)</f>
        <v>1.4852941176470589</v>
      </c>
      <c r="K4" s="138"/>
      <c r="L4" s="138"/>
      <c r="M4" s="102"/>
      <c r="N4" s="102"/>
      <c r="O4" s="102"/>
      <c r="P4" s="102"/>
      <c r="Q4" s="70"/>
    </row>
    <row r="5" spans="1:20" s="2" customFormat="1" ht="26.25" customHeight="1" x14ac:dyDescent="0.5">
      <c r="A5" s="14">
        <v>2</v>
      </c>
      <c r="B5" s="15" t="str">
        <f>VLOOKUP($B$1&amp;A5,'Lista Zespołów'!$A$4:$E$99,3,FALSE)</f>
        <v>Olimpia Węgrów 4</v>
      </c>
      <c r="C5" s="33">
        <f t="shared" si="0"/>
        <v>8</v>
      </c>
      <c r="D5" s="120">
        <f t="shared" ref="D5:D11" si="3">IF($C18&gt;$D18,1,0)+IF($E18&gt;$F18,1,0)+IF($G18&gt;$H18,1,0)+IF($I18&gt;$J18,1,0)+IF($K18&gt;$L18,1,0)+IF($M18&gt;$N18,1,0)+IF($O18&gt;P18,1,0)+IF(Q18&gt;R18,1,0)+IF($S18&gt;$T18,1,0)</f>
        <v>4</v>
      </c>
      <c r="E5" s="120">
        <f t="shared" ref="E5:E11" si="4">IF($C18&lt;$D18,1,0)+IF($E18&lt;$F18,1,0)+IF($G18&lt;$H18,1,0)+IF($I18&lt;$J18,1,0)+IF($K18&lt;$L18,1,0)+IF(M18&lt;N18,1,0)+IF(O18&lt;P18,1,0)+IF($Q18&lt;$R18,1,0)+IF($S18&lt;$T18,1,0)</f>
        <v>3</v>
      </c>
      <c r="F5" s="34">
        <f t="shared" si="1"/>
        <v>7</v>
      </c>
      <c r="G5" s="34">
        <f>SUM(F$17:F$25)</f>
        <v>80</v>
      </c>
      <c r="H5" s="34">
        <f>SUM(E$17:E$25)</f>
        <v>81</v>
      </c>
      <c r="I5" s="35">
        <f t="shared" si="2"/>
        <v>0.98765432098765427</v>
      </c>
      <c r="K5" s="138"/>
      <c r="L5" s="138"/>
      <c r="M5" s="102"/>
      <c r="N5" s="102"/>
      <c r="O5" s="102"/>
      <c r="P5" s="102"/>
      <c r="Q5" s="70"/>
    </row>
    <row r="6" spans="1:20" s="2" customFormat="1" ht="26.25" customHeight="1" x14ac:dyDescent="0.5">
      <c r="A6" s="12">
        <v>3</v>
      </c>
      <c r="B6" s="13" t="str">
        <f>VLOOKUP($B$1&amp;A6,'Lista Zespołów'!$A$4:$E$99,3,FALSE)</f>
        <v>Sęp Żelechów 4</v>
      </c>
      <c r="C6" s="36">
        <f t="shared" si="0"/>
        <v>2</v>
      </c>
      <c r="D6" s="37">
        <f t="shared" si="3"/>
        <v>1</v>
      </c>
      <c r="E6" s="37">
        <f t="shared" si="4"/>
        <v>6</v>
      </c>
      <c r="F6" s="37">
        <f t="shared" si="1"/>
        <v>7</v>
      </c>
      <c r="G6" s="37">
        <f>SUM(H$17:H$25)</f>
        <v>88</v>
      </c>
      <c r="H6" s="37">
        <f>SUM(G$17:G$25)</f>
        <v>107</v>
      </c>
      <c r="I6" s="38">
        <f t="shared" si="2"/>
        <v>0.82242990654205606</v>
      </c>
      <c r="K6" s="138"/>
      <c r="L6" s="138"/>
      <c r="M6" s="102"/>
      <c r="N6" s="102"/>
      <c r="O6" s="102"/>
      <c r="P6" s="102"/>
      <c r="Q6" s="70"/>
    </row>
    <row r="7" spans="1:20" s="2" customFormat="1" ht="26.25" customHeight="1" x14ac:dyDescent="0.5">
      <c r="A7" s="14">
        <v>4</v>
      </c>
      <c r="B7" s="15" t="str">
        <f>VLOOKUP($B$1&amp;A7,'Lista Zespołów'!$A$4:$E$99,3,FALSE)</f>
        <v>Plas Warszawa 1</v>
      </c>
      <c r="C7" s="33">
        <f t="shared" si="0"/>
        <v>8</v>
      </c>
      <c r="D7" s="120">
        <f t="shared" si="3"/>
        <v>4</v>
      </c>
      <c r="E7" s="120">
        <f t="shared" si="4"/>
        <v>3</v>
      </c>
      <c r="F7" s="34">
        <f t="shared" si="1"/>
        <v>7</v>
      </c>
      <c r="G7" s="34">
        <f>SUM(J$17:J$25)</f>
        <v>87</v>
      </c>
      <c r="H7" s="34">
        <f>SUM(I$17:I$25)</f>
        <v>79</v>
      </c>
      <c r="I7" s="35">
        <f t="shared" si="2"/>
        <v>1.1012658227848102</v>
      </c>
      <c r="K7" s="138"/>
      <c r="L7" s="138"/>
      <c r="M7" s="102"/>
      <c r="N7" s="102"/>
      <c r="O7" s="102"/>
      <c r="P7" s="102"/>
      <c r="Q7" s="70"/>
    </row>
    <row r="8" spans="1:20" s="2" customFormat="1" ht="26.25" customHeight="1" x14ac:dyDescent="0.5">
      <c r="A8" s="12">
        <v>5</v>
      </c>
      <c r="B8" s="13" t="str">
        <f>VLOOKUP($B$1&amp;A8,'Lista Zespołów'!$A$4:$E$99,3,FALSE)</f>
        <v>Sęp Żelechów 1</v>
      </c>
      <c r="C8" s="36">
        <f>D8*$E$1+E8*$G$1</f>
        <v>10</v>
      </c>
      <c r="D8" s="37">
        <f t="shared" si="3"/>
        <v>5</v>
      </c>
      <c r="E8" s="37">
        <f t="shared" si="4"/>
        <v>2</v>
      </c>
      <c r="F8" s="37">
        <f>E8+D8</f>
        <v>7</v>
      </c>
      <c r="G8" s="37">
        <f>SUM(L$17:L$25)</f>
        <v>96</v>
      </c>
      <c r="H8" s="37">
        <f>SUM(K$17:K$25)</f>
        <v>74</v>
      </c>
      <c r="I8" s="38">
        <f>IFERROR(G8/H8,0)</f>
        <v>1.2972972972972974</v>
      </c>
      <c r="K8" s="138"/>
      <c r="L8" s="138"/>
      <c r="M8" s="102"/>
      <c r="N8" s="102"/>
      <c r="O8" s="102"/>
      <c r="P8" s="102"/>
      <c r="Q8" s="70"/>
    </row>
    <row r="9" spans="1:20" s="2" customFormat="1" ht="26.25" customHeight="1" x14ac:dyDescent="0.5">
      <c r="A9" s="14">
        <v>6</v>
      </c>
      <c r="B9" s="15" t="str">
        <f>VLOOKUP($B$1&amp;A9,'Lista Zespołów'!$A$4:$E$99,3,FALSE)</f>
        <v>Plas Warszawa 2</v>
      </c>
      <c r="C9" s="33">
        <f t="shared" ref="C9" si="5">D9*$E$1+E9*$G$1</f>
        <v>4</v>
      </c>
      <c r="D9" s="120">
        <f t="shared" si="3"/>
        <v>2</v>
      </c>
      <c r="E9" s="120">
        <f t="shared" si="4"/>
        <v>5</v>
      </c>
      <c r="F9" s="34">
        <f t="shared" ref="F9" si="6">E9+D9</f>
        <v>7</v>
      </c>
      <c r="G9" s="34">
        <f>SUM(N$17:N$25)</f>
        <v>86</v>
      </c>
      <c r="H9" s="34">
        <f>SUM(M$17:M$25)</f>
        <v>103</v>
      </c>
      <c r="I9" s="35">
        <f t="shared" ref="I9" si="7">IFERROR(G9/H9,0)</f>
        <v>0.83495145631067957</v>
      </c>
      <c r="K9" s="138"/>
      <c r="L9" s="138"/>
      <c r="M9" s="102"/>
      <c r="N9" s="102"/>
      <c r="O9" s="102"/>
      <c r="P9" s="102"/>
      <c r="Q9" s="100"/>
    </row>
    <row r="10" spans="1:20" s="2" customFormat="1" ht="26.25" customHeight="1" x14ac:dyDescent="0.5">
      <c r="A10" s="12">
        <v>7</v>
      </c>
      <c r="B10" s="13" t="str">
        <f>VLOOKUP($B$1&amp;A10,'Lista Zespołów'!$A$4:$E$99,3,FALSE)</f>
        <v>Olimpia Węgrów 5</v>
      </c>
      <c r="C10" s="36">
        <f>D10*$E$1+E10*$G$1</f>
        <v>4</v>
      </c>
      <c r="D10" s="37">
        <f t="shared" si="3"/>
        <v>2</v>
      </c>
      <c r="E10" s="37">
        <f t="shared" si="4"/>
        <v>5</v>
      </c>
      <c r="F10" s="37">
        <f>E10+D10</f>
        <v>7</v>
      </c>
      <c r="G10" s="37">
        <f>SUM(P$17:P$25)</f>
        <v>75</v>
      </c>
      <c r="H10" s="37">
        <f>SUM(O$17:O$25)</f>
        <v>104</v>
      </c>
      <c r="I10" s="38">
        <f>IFERROR(G10/H10,0)</f>
        <v>0.72115384615384615</v>
      </c>
      <c r="K10" s="138"/>
      <c r="L10" s="138"/>
      <c r="M10" s="102"/>
      <c r="N10" s="102"/>
      <c r="O10" s="102"/>
      <c r="P10" s="102"/>
      <c r="Q10" s="100"/>
    </row>
    <row r="11" spans="1:20" s="2" customFormat="1" ht="26.25" customHeight="1" x14ac:dyDescent="0.5">
      <c r="A11" s="14">
        <v>8</v>
      </c>
      <c r="B11" s="15" t="str">
        <f>VLOOKUP($B$1&amp;A11,'Lista Zespołów'!$A$4:$E$99,3,FALSE)</f>
        <v>Olimp Mińsk Maz. 6</v>
      </c>
      <c r="C11" s="33">
        <f t="shared" ref="C11" si="8">D11*$E$1+E11*$G$1</f>
        <v>8</v>
      </c>
      <c r="D11" s="120">
        <f t="shared" si="3"/>
        <v>4</v>
      </c>
      <c r="E11" s="120">
        <f t="shared" si="4"/>
        <v>3</v>
      </c>
      <c r="F11" s="34">
        <f t="shared" ref="F11" si="9">E11+D11</f>
        <v>7</v>
      </c>
      <c r="G11" s="34">
        <f>SUM(R$17:R$25)</f>
        <v>94</v>
      </c>
      <c r="H11" s="34">
        <f>SUM(Q$17:Q$25)</f>
        <v>91</v>
      </c>
      <c r="I11" s="35">
        <f t="shared" ref="I11" si="10">IFERROR(G11/H11,0)</f>
        <v>1.0329670329670331</v>
      </c>
      <c r="K11" s="138"/>
      <c r="L11" s="138"/>
      <c r="M11" s="102"/>
      <c r="N11" s="102"/>
      <c r="O11" s="102"/>
      <c r="P11" s="102"/>
      <c r="Q11" s="70"/>
    </row>
    <row r="12" spans="1:20" s="2" customFormat="1" x14ac:dyDescent="0.3">
      <c r="A12" s="10"/>
      <c r="B12" s="1"/>
      <c r="C12" s="8"/>
    </row>
    <row r="13" spans="1:20" s="2" customFormat="1" ht="21" x14ac:dyDescent="0.4">
      <c r="A13" s="3" t="str">
        <f>"Mecze grupy "&amp;$B$1</f>
        <v>Mecze grupy H</v>
      </c>
      <c r="B13"/>
      <c r="C13"/>
      <c r="D13" s="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0" s="2" customFormat="1" ht="18.75" customHeight="1" thickBot="1" x14ac:dyDescent="0.35">
      <c r="A14" s="131" t="s">
        <v>17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</row>
    <row r="15" spans="1:20" s="2" customFormat="1" ht="25.8" x14ac:dyDescent="0.5">
      <c r="A15" s="16" t="s">
        <v>9</v>
      </c>
      <c r="B15" s="18"/>
      <c r="C15" s="133">
        <v>1</v>
      </c>
      <c r="D15" s="134"/>
      <c r="E15" s="133">
        <v>2</v>
      </c>
      <c r="F15" s="134"/>
      <c r="G15" s="133">
        <v>3</v>
      </c>
      <c r="H15" s="134"/>
      <c r="I15" s="133">
        <v>4</v>
      </c>
      <c r="J15" s="134"/>
      <c r="K15" s="133">
        <v>5</v>
      </c>
      <c r="L15" s="134"/>
      <c r="M15" s="127">
        <v>6</v>
      </c>
      <c r="N15" s="128"/>
      <c r="O15" s="127">
        <v>7</v>
      </c>
      <c r="P15" s="128"/>
      <c r="Q15" s="127">
        <v>8</v>
      </c>
      <c r="R15" s="128"/>
      <c r="S15" s="127"/>
      <c r="T15" s="128"/>
    </row>
    <row r="16" spans="1:20" s="2" customFormat="1" ht="51.75" customHeight="1" thickBot="1" x14ac:dyDescent="0.55000000000000004">
      <c r="A16" s="17"/>
      <c r="B16" s="69" t="s">
        <v>1</v>
      </c>
      <c r="C16" s="123" t="str">
        <f>VLOOKUP($B$1&amp;C15,'Lista Zespołów'!$A$4:$E$99,3,FALSE)</f>
        <v>UKS Lesznowola 5</v>
      </c>
      <c r="D16" s="124"/>
      <c r="E16" s="123" t="str">
        <f>VLOOKUP($B$1&amp;E15,'Lista Zespołów'!$A$4:$E$99,3,FALSE)</f>
        <v>Olimpia Węgrów 4</v>
      </c>
      <c r="F16" s="124"/>
      <c r="G16" s="123" t="str">
        <f>VLOOKUP($B$1&amp;G15,'Lista Zespołów'!$A$4:$E$99,3,FALSE)</f>
        <v>Sęp Żelechów 4</v>
      </c>
      <c r="H16" s="124"/>
      <c r="I16" s="123" t="str">
        <f>VLOOKUP($B$1&amp;I15,'Lista Zespołów'!$A$4:$E$99,3,FALSE)</f>
        <v>Plas Warszawa 1</v>
      </c>
      <c r="J16" s="124"/>
      <c r="K16" s="135" t="str">
        <f>VLOOKUP($B$1&amp;K15,'Lista Zespołów'!$A$4:$E$99,3,FALSE)</f>
        <v>Sęp Żelechów 1</v>
      </c>
      <c r="L16" s="136"/>
      <c r="M16" s="123" t="str">
        <f>VLOOKUP($B$1&amp;M15,'Lista Zespołów'!$A$4:$E$99,3,FALSE)</f>
        <v>Plas Warszawa 2</v>
      </c>
      <c r="N16" s="124"/>
      <c r="O16" s="123" t="str">
        <f>VLOOKUP($B$1&amp;O15,'Lista Zespołów'!$A$4:$E$99,3,FALSE)</f>
        <v>Olimpia Węgrów 5</v>
      </c>
      <c r="P16" s="124"/>
      <c r="Q16" s="123" t="str">
        <f>VLOOKUP($B$1&amp;Q15,'Lista Zespołów'!$A$4:$E$99,3,FALSE)</f>
        <v>Olimp Mińsk Maz. 6</v>
      </c>
      <c r="R16" s="124"/>
      <c r="S16" s="125"/>
      <c r="T16" s="126"/>
    </row>
    <row r="17" spans="1:20" s="2" customFormat="1" ht="73.5" customHeight="1" thickBot="1" x14ac:dyDescent="0.35">
      <c r="A17" s="72">
        <v>1</v>
      </c>
      <c r="B17" s="79" t="str">
        <f>VLOOKUP($B$1&amp;A17,'Lista Zespołów'!$A$4:$E$99,3,FALSE)</f>
        <v>UKS Lesznowola 5</v>
      </c>
      <c r="C17" s="25" t="s">
        <v>16</v>
      </c>
      <c r="D17" s="26" t="s">
        <v>16</v>
      </c>
      <c r="E17" s="19">
        <v>15</v>
      </c>
      <c r="F17" s="30">
        <v>3</v>
      </c>
      <c r="G17" s="19">
        <v>15</v>
      </c>
      <c r="H17" s="30">
        <v>13</v>
      </c>
      <c r="I17" s="19">
        <v>15</v>
      </c>
      <c r="J17" s="30">
        <v>7</v>
      </c>
      <c r="K17" s="19">
        <v>15</v>
      </c>
      <c r="L17" s="30">
        <v>9</v>
      </c>
      <c r="M17" s="19">
        <v>15</v>
      </c>
      <c r="N17" s="30">
        <v>12</v>
      </c>
      <c r="O17" s="19">
        <v>15</v>
      </c>
      <c r="P17" s="30">
        <v>9</v>
      </c>
      <c r="Q17" s="19">
        <v>11</v>
      </c>
      <c r="R17" s="30">
        <v>15</v>
      </c>
      <c r="S17" s="19"/>
      <c r="T17" s="30"/>
    </row>
    <row r="18" spans="1:20" s="2" customFormat="1" ht="73.5" customHeight="1" thickBot="1" x14ac:dyDescent="0.35">
      <c r="A18" s="73">
        <v>2</v>
      </c>
      <c r="B18" s="80" t="str">
        <f>VLOOKUP($B$1&amp;A18,'Lista Zespołów'!$A$4:$E$99,3,FALSE)</f>
        <v>Olimpia Węgrów 4</v>
      </c>
      <c r="C18" s="76">
        <f>IF(F17="","",F17)</f>
        <v>3</v>
      </c>
      <c r="D18" s="77">
        <f>IF(E17="","",E17)</f>
        <v>15</v>
      </c>
      <c r="E18" s="27" t="s">
        <v>16</v>
      </c>
      <c r="F18" s="28" t="s">
        <v>16</v>
      </c>
      <c r="G18" s="23">
        <v>15</v>
      </c>
      <c r="H18" s="31">
        <v>9</v>
      </c>
      <c r="I18" s="23">
        <v>4</v>
      </c>
      <c r="J18" s="31">
        <v>15</v>
      </c>
      <c r="K18" s="23">
        <v>13</v>
      </c>
      <c r="L18" s="31">
        <v>15</v>
      </c>
      <c r="M18" s="23">
        <v>15</v>
      </c>
      <c r="N18" s="31">
        <v>12</v>
      </c>
      <c r="O18" s="23">
        <v>15</v>
      </c>
      <c r="P18" s="31">
        <v>3</v>
      </c>
      <c r="Q18" s="23">
        <v>15</v>
      </c>
      <c r="R18" s="31">
        <v>12</v>
      </c>
      <c r="S18" s="23"/>
      <c r="T18" s="31"/>
    </row>
    <row r="19" spans="1:20" s="2" customFormat="1" ht="73.5" customHeight="1" thickBot="1" x14ac:dyDescent="0.35">
      <c r="A19" s="74">
        <v>3</v>
      </c>
      <c r="B19" s="81" t="str">
        <f>VLOOKUP($B$1&amp;A19,'Lista Zespołów'!$A$4:$E$99,3,FALSE)</f>
        <v>Sęp Żelechów 4</v>
      </c>
      <c r="C19" s="75">
        <f>IF(H17="","",H17)</f>
        <v>13</v>
      </c>
      <c r="D19" s="78">
        <f>IF(G17="","",G17)</f>
        <v>15</v>
      </c>
      <c r="E19" s="75">
        <f>IF(H18="","",H18)</f>
        <v>9</v>
      </c>
      <c r="F19" s="78">
        <f>IF(G18="","",G18)</f>
        <v>15</v>
      </c>
      <c r="G19" s="29" t="s">
        <v>16</v>
      </c>
      <c r="H19" s="26" t="s">
        <v>16</v>
      </c>
      <c r="I19" s="24">
        <v>11</v>
      </c>
      <c r="J19" s="30">
        <v>15</v>
      </c>
      <c r="K19" s="24">
        <v>15</v>
      </c>
      <c r="L19" s="30">
        <v>12</v>
      </c>
      <c r="M19" s="24">
        <v>15</v>
      </c>
      <c r="N19" s="30">
        <v>17</v>
      </c>
      <c r="O19" s="24">
        <v>16</v>
      </c>
      <c r="P19" s="30">
        <v>18</v>
      </c>
      <c r="Q19" s="24">
        <v>9</v>
      </c>
      <c r="R19" s="30">
        <v>15</v>
      </c>
      <c r="S19" s="24"/>
      <c r="T19" s="30"/>
    </row>
    <row r="20" spans="1:20" s="2" customFormat="1" ht="73.5" customHeight="1" thickBot="1" x14ac:dyDescent="0.35">
      <c r="A20" s="73">
        <v>4</v>
      </c>
      <c r="B20" s="80" t="str">
        <f>VLOOKUP($B$1&amp;A20,'Lista Zespołów'!$A$4:$E$99,3,FALSE)</f>
        <v>Plas Warszawa 1</v>
      </c>
      <c r="C20" s="76">
        <f>IF(J17="","",J17)</f>
        <v>7</v>
      </c>
      <c r="D20" s="77">
        <f>IF(I17="","",I17)</f>
        <v>15</v>
      </c>
      <c r="E20" s="76">
        <f>IF(J18="","",J18)</f>
        <v>15</v>
      </c>
      <c r="F20" s="77">
        <f>IF(I18="","",I18)</f>
        <v>4</v>
      </c>
      <c r="G20" s="76">
        <f>IF(J19="","",J19)</f>
        <v>15</v>
      </c>
      <c r="H20" s="77">
        <f>IF(I19="","",I19)</f>
        <v>11</v>
      </c>
      <c r="I20" s="27" t="s">
        <v>16</v>
      </c>
      <c r="J20" s="28" t="s">
        <v>16</v>
      </c>
      <c r="K20" s="23">
        <v>6</v>
      </c>
      <c r="L20" s="31">
        <v>15</v>
      </c>
      <c r="M20" s="23">
        <v>15</v>
      </c>
      <c r="N20" s="31">
        <v>9</v>
      </c>
      <c r="O20" s="23">
        <v>15</v>
      </c>
      <c r="P20" s="31">
        <v>9</v>
      </c>
      <c r="Q20" s="23">
        <v>14</v>
      </c>
      <c r="R20" s="31">
        <v>16</v>
      </c>
      <c r="S20" s="23"/>
      <c r="T20" s="31"/>
    </row>
    <row r="21" spans="1:20" s="2" customFormat="1" ht="73.5" customHeight="1" thickBot="1" x14ac:dyDescent="0.35">
      <c r="A21" s="73">
        <v>5</v>
      </c>
      <c r="B21" s="80" t="str">
        <f>VLOOKUP($B$1&amp;A21,'Lista Zespołów'!$A$4:$E$99,3,FALSE)</f>
        <v>Sęp Żelechów 1</v>
      </c>
      <c r="C21" s="76">
        <f>IF(L17="","",L17)</f>
        <v>9</v>
      </c>
      <c r="D21" s="77">
        <f>IF(K17="","",K17)</f>
        <v>15</v>
      </c>
      <c r="E21" s="76">
        <f>IF(L18="","",L18)</f>
        <v>15</v>
      </c>
      <c r="F21" s="77">
        <f>IF(K18="","",K18)</f>
        <v>13</v>
      </c>
      <c r="G21" s="76">
        <f>IF(L19="","",L19)</f>
        <v>12</v>
      </c>
      <c r="H21" s="77">
        <f>IF(K19="","",K19)</f>
        <v>15</v>
      </c>
      <c r="I21" s="76">
        <f>IF(L20="","",L20)</f>
        <v>15</v>
      </c>
      <c r="J21" s="77">
        <f>IF(K20="","",K20)</f>
        <v>6</v>
      </c>
      <c r="K21" s="27" t="s">
        <v>16</v>
      </c>
      <c r="L21" s="58" t="s">
        <v>16</v>
      </c>
      <c r="M21" s="24">
        <v>15</v>
      </c>
      <c r="N21" s="30">
        <v>8</v>
      </c>
      <c r="O21" s="24">
        <v>15</v>
      </c>
      <c r="P21" s="30">
        <v>9</v>
      </c>
      <c r="Q21" s="24">
        <v>15</v>
      </c>
      <c r="R21" s="30">
        <v>8</v>
      </c>
      <c r="S21" s="23"/>
      <c r="T21" s="31"/>
    </row>
    <row r="22" spans="1:20" s="2" customFormat="1" ht="73.5" customHeight="1" thickBot="1" x14ac:dyDescent="0.35">
      <c r="A22" s="73">
        <v>6</v>
      </c>
      <c r="B22" s="80" t="str">
        <f>VLOOKUP($B$1&amp;A22,'Lista Zespołów'!$A$4:$E$99,3,FALSE)</f>
        <v>Plas Warszawa 2</v>
      </c>
      <c r="C22" s="76">
        <f>IF(N17="","",N17)</f>
        <v>12</v>
      </c>
      <c r="D22" s="77">
        <f>IF(M17="","",M17)</f>
        <v>15</v>
      </c>
      <c r="E22" s="76">
        <f>IF(N18="","",N18)</f>
        <v>12</v>
      </c>
      <c r="F22" s="77">
        <f>IF(M18="","",M18)</f>
        <v>15</v>
      </c>
      <c r="G22" s="76">
        <f>IF(N19="","",N19)</f>
        <v>17</v>
      </c>
      <c r="H22" s="77">
        <f>IF(M19="","",M19)</f>
        <v>15</v>
      </c>
      <c r="I22" s="76">
        <f>IF(N20="","",N20)</f>
        <v>9</v>
      </c>
      <c r="J22" s="77">
        <f>IF(M20="","",M20)</f>
        <v>15</v>
      </c>
      <c r="K22" s="76">
        <f>IF(N21="","",N21)</f>
        <v>8</v>
      </c>
      <c r="L22" s="77">
        <f>IF(M21="","",M21)</f>
        <v>15</v>
      </c>
      <c r="M22" s="27" t="s">
        <v>16</v>
      </c>
      <c r="N22" s="58" t="s">
        <v>16</v>
      </c>
      <c r="O22" s="23">
        <v>13</v>
      </c>
      <c r="P22" s="31">
        <v>15</v>
      </c>
      <c r="Q22" s="23">
        <v>15</v>
      </c>
      <c r="R22" s="31">
        <v>13</v>
      </c>
      <c r="S22" s="23"/>
      <c r="T22" s="31"/>
    </row>
    <row r="23" spans="1:20" s="2" customFormat="1" ht="73.5" customHeight="1" thickBot="1" x14ac:dyDescent="0.35">
      <c r="A23" s="73">
        <v>7</v>
      </c>
      <c r="B23" s="80" t="str">
        <f>VLOOKUP($B$1&amp;A23,'Lista Zespołów'!$A$4:$E$99,3,FALSE)</f>
        <v>Olimpia Węgrów 5</v>
      </c>
      <c r="C23" s="76">
        <f>IF(P17="","",P17)</f>
        <v>9</v>
      </c>
      <c r="D23" s="77">
        <f>IF(O17="","",O17)</f>
        <v>15</v>
      </c>
      <c r="E23" s="76">
        <f>IF(P18="","",P18)</f>
        <v>3</v>
      </c>
      <c r="F23" s="77">
        <f>IF(O18="","",O18)</f>
        <v>15</v>
      </c>
      <c r="G23" s="76">
        <f>IF(P19="","",P19)</f>
        <v>18</v>
      </c>
      <c r="H23" s="77">
        <f>IF(O19="","",O19)</f>
        <v>16</v>
      </c>
      <c r="I23" s="76">
        <f>IF(P20="","",P20)</f>
        <v>9</v>
      </c>
      <c r="J23" s="77">
        <f>IF(O20="","",O20)</f>
        <v>15</v>
      </c>
      <c r="K23" s="76">
        <f>IF(P21="","",P21)</f>
        <v>9</v>
      </c>
      <c r="L23" s="77">
        <f>IF(O21="","",O21)</f>
        <v>15</v>
      </c>
      <c r="M23" s="76">
        <f>IF(P22="","",P22)</f>
        <v>15</v>
      </c>
      <c r="N23" s="77">
        <f>IF(O22="","",O22)</f>
        <v>13</v>
      </c>
      <c r="O23" s="27" t="s">
        <v>16</v>
      </c>
      <c r="P23" s="58" t="s">
        <v>16</v>
      </c>
      <c r="Q23" s="24">
        <v>12</v>
      </c>
      <c r="R23" s="116">
        <v>15</v>
      </c>
      <c r="S23" s="23"/>
      <c r="T23" s="31"/>
    </row>
    <row r="24" spans="1:20" s="2" customFormat="1" ht="73.5" customHeight="1" thickBot="1" x14ac:dyDescent="0.35">
      <c r="A24" s="73">
        <v>8</v>
      </c>
      <c r="B24" s="80" t="str">
        <f>VLOOKUP($B$1&amp;A24,'Lista Zespołów'!$A$4:$E$99,3,FALSE)</f>
        <v>Olimp Mińsk Maz. 6</v>
      </c>
      <c r="C24" s="76">
        <f>IF(R17="","",R17)</f>
        <v>15</v>
      </c>
      <c r="D24" s="77">
        <f>IF(Q17="","",Q17)</f>
        <v>11</v>
      </c>
      <c r="E24" s="76">
        <f>IF(R18="","",R18)</f>
        <v>12</v>
      </c>
      <c r="F24" s="77">
        <f>IF(Q18="","",Q18)</f>
        <v>15</v>
      </c>
      <c r="G24" s="76">
        <f>IF(R19="","",R19)</f>
        <v>15</v>
      </c>
      <c r="H24" s="77">
        <f>IF(Q19="","",Q19)</f>
        <v>9</v>
      </c>
      <c r="I24" s="76">
        <f>IF(R20="","",R20)</f>
        <v>16</v>
      </c>
      <c r="J24" s="77">
        <f>IF(Q20="","",Q20)</f>
        <v>14</v>
      </c>
      <c r="K24" s="76">
        <f>IF(R21="","",R21)</f>
        <v>8</v>
      </c>
      <c r="L24" s="77">
        <f>IF(Q21="","",Q21)</f>
        <v>15</v>
      </c>
      <c r="M24" s="76">
        <f>IF(R22="","",R22)</f>
        <v>13</v>
      </c>
      <c r="N24" s="77">
        <f>IF(Q22="","",Q22)</f>
        <v>15</v>
      </c>
      <c r="O24" s="76">
        <f>IF(R23="","",R23)</f>
        <v>15</v>
      </c>
      <c r="P24" s="77">
        <f>IF(Q23="","",Q23)</f>
        <v>12</v>
      </c>
      <c r="Q24" s="27" t="s">
        <v>16</v>
      </c>
      <c r="R24" s="58" t="s">
        <v>16</v>
      </c>
      <c r="S24" s="23"/>
      <c r="T24" s="31"/>
    </row>
    <row r="25" spans="1:20" s="2" customFormat="1" ht="75.75" hidden="1" customHeight="1" thickBot="1" x14ac:dyDescent="0.35">
      <c r="A25" s="20"/>
      <c r="B25" s="21"/>
      <c r="C25" s="22"/>
      <c r="D25" s="32"/>
      <c r="E25" s="22"/>
      <c r="F25" s="32"/>
      <c r="G25" s="22"/>
      <c r="H25" s="32"/>
      <c r="I25" s="22"/>
      <c r="J25" s="32"/>
      <c r="K25" s="22"/>
      <c r="L25" s="32"/>
      <c r="M25" s="117"/>
      <c r="N25" s="117"/>
      <c r="O25" s="117"/>
      <c r="P25" s="117"/>
      <c r="Q25" s="22"/>
      <c r="R25" s="32"/>
      <c r="S25" s="27"/>
      <c r="T25" s="28"/>
    </row>
    <row r="26" spans="1:20" s="2" customFormat="1" x14ac:dyDescent="0.3">
      <c r="B26" s="1"/>
      <c r="C26" s="8"/>
    </row>
    <row r="27" spans="1:20" s="2" customFormat="1" x14ac:dyDescent="0.3">
      <c r="B27" s="1"/>
      <c r="C27" s="8"/>
    </row>
    <row r="28" spans="1:20" s="2" customFormat="1" ht="17.399999999999999" x14ac:dyDescent="0.3">
      <c r="A28" s="50">
        <v>1</v>
      </c>
      <c r="B28" s="54" t="str">
        <f>VLOOKUP(H28,'Lista Zespołów'!$A$4:$E$99,3,FALSE)</f>
        <v>UKS Lesznowola 5</v>
      </c>
      <c r="C28" s="55" t="s">
        <v>21</v>
      </c>
      <c r="D28" s="54" t="str">
        <f>VLOOKUP(J28,'Lista Zespołów'!$A$4:$E$99,3,FALSE)</f>
        <v>Olimp Mińsk Maz. 6</v>
      </c>
      <c r="F28" s="2" t="s">
        <v>22</v>
      </c>
      <c r="G28" s="62">
        <v>1</v>
      </c>
      <c r="H28" s="63" t="str">
        <f>$B$1&amp; 1</f>
        <v>H1</v>
      </c>
      <c r="I28" s="64" t="s">
        <v>21</v>
      </c>
      <c r="J28" s="63" t="str">
        <f>$B$1&amp; 8</f>
        <v>H8</v>
      </c>
    </row>
    <row r="29" spans="1:20" s="2" customFormat="1" ht="17.399999999999999" x14ac:dyDescent="0.3">
      <c r="A29" s="50">
        <v>2</v>
      </c>
      <c r="B29" s="54" t="str">
        <f>VLOOKUP(H29,'Lista Zespołów'!$A$4:$E$99,3,FALSE)</f>
        <v>Olimpia Węgrów 4</v>
      </c>
      <c r="C29" s="55" t="s">
        <v>21</v>
      </c>
      <c r="D29" s="54" t="str">
        <f>VLOOKUP(J29,'Lista Zespołów'!$A$4:$E$99,3,FALSE)</f>
        <v>Olimpia Węgrów 5</v>
      </c>
      <c r="F29" s="2" t="s">
        <v>22</v>
      </c>
      <c r="G29" s="62">
        <v>2</v>
      </c>
      <c r="H29" s="63" t="str">
        <f>$B$1&amp; 2</f>
        <v>H2</v>
      </c>
      <c r="I29" s="64" t="s">
        <v>21</v>
      </c>
      <c r="J29" s="63" t="str">
        <f>$B$1&amp; 7</f>
        <v>H7</v>
      </c>
    </row>
    <row r="30" spans="1:20" s="2" customFormat="1" ht="17.399999999999999" x14ac:dyDescent="0.3">
      <c r="A30" s="50">
        <v>3</v>
      </c>
      <c r="B30" s="54" t="str">
        <f>VLOOKUP(H30,'Lista Zespołów'!$A$4:$E$99,3,FALSE)</f>
        <v>Sęp Żelechów 4</v>
      </c>
      <c r="C30" s="55" t="s">
        <v>21</v>
      </c>
      <c r="D30" s="54" t="str">
        <f>VLOOKUP(J30,'Lista Zespołów'!$A$4:$E$99,3,FALSE)</f>
        <v>Plas Warszawa 2</v>
      </c>
      <c r="F30" s="2" t="s">
        <v>22</v>
      </c>
      <c r="G30" s="62">
        <v>3</v>
      </c>
      <c r="H30" s="63" t="str">
        <f>$B$1&amp; 3</f>
        <v>H3</v>
      </c>
      <c r="I30" s="64" t="s">
        <v>21</v>
      </c>
      <c r="J30" s="65" t="str">
        <f>$B$1&amp; 6</f>
        <v>H6</v>
      </c>
    </row>
    <row r="31" spans="1:20" s="2" customFormat="1" ht="17.399999999999999" x14ac:dyDescent="0.3">
      <c r="A31" s="50">
        <v>4</v>
      </c>
      <c r="B31" s="54" t="str">
        <f>VLOOKUP(H31,'Lista Zespołów'!$A$4:$E$99,3,FALSE)</f>
        <v>Plas Warszawa 1</v>
      </c>
      <c r="C31" s="55" t="s">
        <v>21</v>
      </c>
      <c r="D31" s="54" t="str">
        <f>VLOOKUP(J31,'Lista Zespołów'!$A$4:$E$99,3,FALSE)</f>
        <v>Sęp Żelechów 1</v>
      </c>
      <c r="F31" s="2" t="s">
        <v>22</v>
      </c>
      <c r="G31" s="62">
        <v>4</v>
      </c>
      <c r="H31" s="63" t="str">
        <f>$B$1&amp; 4</f>
        <v>H4</v>
      </c>
      <c r="I31" s="64" t="s">
        <v>21</v>
      </c>
      <c r="J31" s="65" t="str">
        <f>$B$1&amp; 5</f>
        <v>H5</v>
      </c>
    </row>
    <row r="32" spans="1:20" ht="17.399999999999999" x14ac:dyDescent="0.3">
      <c r="B32" s="54"/>
      <c r="E32" s="2"/>
      <c r="F32" s="2"/>
      <c r="G32" s="66"/>
      <c r="H32" s="67"/>
      <c r="I32" s="68"/>
      <c r="J32" s="67"/>
    </row>
    <row r="33" spans="1:10" ht="17.399999999999999" x14ac:dyDescent="0.3">
      <c r="A33" s="50">
        <v>5</v>
      </c>
      <c r="B33" s="54" t="str">
        <f>VLOOKUP(H33,'Lista Zespołów'!$A$4:$E$99,3,FALSE)</f>
        <v>Olimp Mińsk Maz. 6</v>
      </c>
      <c r="C33" s="55" t="s">
        <v>21</v>
      </c>
      <c r="D33" s="54" t="str">
        <f>VLOOKUP(J33,'Lista Zespołów'!$A$4:$E$99,3,FALSE)</f>
        <v>Sęp Żelechów 1</v>
      </c>
      <c r="F33" s="2" t="s">
        <v>22</v>
      </c>
      <c r="G33" s="50">
        <v>5</v>
      </c>
      <c r="H33" s="63" t="str">
        <f>$B$1&amp; 8</f>
        <v>H8</v>
      </c>
      <c r="I33" s="64" t="s">
        <v>21</v>
      </c>
      <c r="J33" s="63" t="str">
        <f>$B$1&amp; 5</f>
        <v>H5</v>
      </c>
    </row>
    <row r="34" spans="1:10" ht="17.399999999999999" x14ac:dyDescent="0.3">
      <c r="A34" s="50">
        <v>6</v>
      </c>
      <c r="B34" s="54" t="str">
        <f>VLOOKUP(H34,'Lista Zespołów'!$A$4:$E$99,3,FALSE)</f>
        <v>Plas Warszawa 2</v>
      </c>
      <c r="C34" s="55" t="s">
        <v>21</v>
      </c>
      <c r="D34" s="54" t="str">
        <f>VLOOKUP(J34,'Lista Zespołów'!$A$4:$E$99,3,FALSE)</f>
        <v>Plas Warszawa 1</v>
      </c>
      <c r="F34" s="2" t="s">
        <v>22</v>
      </c>
      <c r="G34" s="50">
        <v>6</v>
      </c>
      <c r="H34" s="63" t="str">
        <f>$B$1&amp; 6</f>
        <v>H6</v>
      </c>
      <c r="I34" s="64" t="s">
        <v>21</v>
      </c>
      <c r="J34" s="63" t="str">
        <f>$B$1&amp; 4</f>
        <v>H4</v>
      </c>
    </row>
    <row r="35" spans="1:10" ht="17.399999999999999" x14ac:dyDescent="0.3">
      <c r="A35" s="50">
        <v>7</v>
      </c>
      <c r="B35" s="54" t="str">
        <f>VLOOKUP(H35,'Lista Zespołów'!$A$4:$E$99,3,FALSE)</f>
        <v>Olimpia Węgrów 5</v>
      </c>
      <c r="C35" s="55" t="s">
        <v>21</v>
      </c>
      <c r="D35" s="54" t="str">
        <f>VLOOKUP(J35,'Lista Zespołów'!$A$4:$E$99,3,FALSE)</f>
        <v>Sęp Żelechów 4</v>
      </c>
      <c r="F35" s="2" t="s">
        <v>22</v>
      </c>
      <c r="G35" s="50">
        <v>7</v>
      </c>
      <c r="H35" s="67" t="str">
        <f>$B$1&amp; 7</f>
        <v>H7</v>
      </c>
      <c r="I35" s="68" t="s">
        <v>21</v>
      </c>
      <c r="J35" s="67" t="str">
        <f>$B$1&amp; 3</f>
        <v>H3</v>
      </c>
    </row>
    <row r="36" spans="1:10" ht="17.399999999999999" x14ac:dyDescent="0.3">
      <c r="A36" s="50">
        <v>8</v>
      </c>
      <c r="B36" s="54" t="str">
        <f>VLOOKUP(H36,'Lista Zespołów'!$A$4:$E$99,3,FALSE)</f>
        <v>UKS Lesznowola 5</v>
      </c>
      <c r="C36" s="55" t="s">
        <v>21</v>
      </c>
      <c r="D36" s="54" t="str">
        <f>VLOOKUP(J36,'Lista Zespołów'!$A$4:$E$99,3,FALSE)</f>
        <v>Olimpia Węgrów 4</v>
      </c>
      <c r="F36" s="2" t="s">
        <v>22</v>
      </c>
      <c r="G36" s="50">
        <v>8</v>
      </c>
      <c r="H36" s="67" t="str">
        <f>$B$1&amp; 1</f>
        <v>H1</v>
      </c>
      <c r="I36" s="68" t="s">
        <v>21</v>
      </c>
      <c r="J36" s="67" t="str">
        <f>$B$1&amp; 2</f>
        <v>H2</v>
      </c>
    </row>
    <row r="37" spans="1:10" ht="17.399999999999999" x14ac:dyDescent="0.3">
      <c r="B37" s="54"/>
      <c r="G37" s="66"/>
      <c r="H37" s="67"/>
      <c r="I37" s="68"/>
      <c r="J37" s="67"/>
    </row>
    <row r="38" spans="1:10" ht="17.399999999999999" x14ac:dyDescent="0.3">
      <c r="A38" s="50">
        <v>9</v>
      </c>
      <c r="B38" s="54" t="str">
        <f>VLOOKUP(H38,'Lista Zespołów'!$A$4:$E$99,3,FALSE)</f>
        <v>Olimpia Węgrów 4</v>
      </c>
      <c r="C38" s="55" t="s">
        <v>21</v>
      </c>
      <c r="D38" s="54" t="str">
        <f>VLOOKUP(J38,'Lista Zespołów'!$A$4:$E$99,3,FALSE)</f>
        <v>Olimp Mińsk Maz. 6</v>
      </c>
      <c r="F38" t="s">
        <v>22</v>
      </c>
      <c r="G38" s="50">
        <v>9</v>
      </c>
      <c r="H38" s="63" t="str">
        <f>$B$1&amp; 2</f>
        <v>H2</v>
      </c>
      <c r="I38" s="64" t="s">
        <v>21</v>
      </c>
      <c r="J38" s="63" t="str">
        <f>$B$1&amp; 8</f>
        <v>H8</v>
      </c>
    </row>
    <row r="39" spans="1:10" ht="17.399999999999999" x14ac:dyDescent="0.3">
      <c r="A39" s="50">
        <v>10</v>
      </c>
      <c r="B39" s="54" t="str">
        <f>VLOOKUP(H39,'Lista Zespołów'!$A$4:$E$99,3,FALSE)</f>
        <v>Sęp Żelechów 4</v>
      </c>
      <c r="C39" s="55" t="s">
        <v>21</v>
      </c>
      <c r="D39" s="54" t="str">
        <f>VLOOKUP(J39,'Lista Zespołów'!$A$4:$E$99,3,FALSE)</f>
        <v>UKS Lesznowola 5</v>
      </c>
      <c r="F39" t="s">
        <v>22</v>
      </c>
      <c r="G39" s="50">
        <v>10</v>
      </c>
      <c r="H39" s="63" t="str">
        <f>$B$1&amp; 3</f>
        <v>H3</v>
      </c>
      <c r="I39" s="64" t="s">
        <v>21</v>
      </c>
      <c r="J39" s="63" t="str">
        <f>$B$1&amp; 1</f>
        <v>H1</v>
      </c>
    </row>
    <row r="40" spans="1:10" ht="17.399999999999999" x14ac:dyDescent="0.3">
      <c r="A40" s="50">
        <v>11</v>
      </c>
      <c r="B40" s="54" t="str">
        <f>VLOOKUP(H40,'Lista Zespołów'!$A$4:$E$99,3,FALSE)</f>
        <v>Plas Warszawa 1</v>
      </c>
      <c r="C40" s="55" t="s">
        <v>21</v>
      </c>
      <c r="D40" s="54" t="str">
        <f>VLOOKUP(J40,'Lista Zespołów'!$A$4:$E$99,3,FALSE)</f>
        <v>Olimpia Węgrów 5</v>
      </c>
      <c r="F40" t="s">
        <v>22</v>
      </c>
      <c r="G40" s="50">
        <v>11</v>
      </c>
      <c r="H40" s="67" t="str">
        <f>$B$1&amp; 4</f>
        <v>H4</v>
      </c>
      <c r="I40" s="68" t="s">
        <v>21</v>
      </c>
      <c r="J40" s="67" t="str">
        <f>$B$1&amp; 7</f>
        <v>H7</v>
      </c>
    </row>
    <row r="41" spans="1:10" ht="17.399999999999999" x14ac:dyDescent="0.3">
      <c r="A41" s="50">
        <v>12</v>
      </c>
      <c r="B41" s="54" t="str">
        <f>VLOOKUP(H41,'Lista Zespołów'!$A$4:$E$99,3,FALSE)</f>
        <v>Sęp Żelechów 1</v>
      </c>
      <c r="C41" s="55" t="s">
        <v>21</v>
      </c>
      <c r="D41" s="54" t="str">
        <f>VLOOKUP(J41,'Lista Zespołów'!$A$4:$E$99,3,FALSE)</f>
        <v>Plas Warszawa 2</v>
      </c>
      <c r="F41" t="s">
        <v>22</v>
      </c>
      <c r="G41" s="50">
        <v>12</v>
      </c>
      <c r="H41" s="67" t="str">
        <f>$B$1&amp; 5</f>
        <v>H5</v>
      </c>
      <c r="I41" s="68" t="s">
        <v>21</v>
      </c>
      <c r="J41" s="67" t="str">
        <f>$B$1&amp; 6</f>
        <v>H6</v>
      </c>
    </row>
    <row r="42" spans="1:10" ht="17.399999999999999" x14ac:dyDescent="0.3">
      <c r="B42" s="54"/>
      <c r="G42" s="66"/>
      <c r="H42" s="67"/>
      <c r="I42" s="68"/>
      <c r="J42" s="67"/>
    </row>
    <row r="43" spans="1:10" ht="17.399999999999999" x14ac:dyDescent="0.3">
      <c r="A43" s="50">
        <v>13</v>
      </c>
      <c r="B43" s="54" t="str">
        <f>VLOOKUP(H43,'Lista Zespołów'!$A$4:$E$99,3,FALSE)</f>
        <v>Olimp Mińsk Maz. 6</v>
      </c>
      <c r="C43" s="55" t="s">
        <v>21</v>
      </c>
      <c r="D43" s="54" t="str">
        <f>VLOOKUP(J43,'Lista Zespołów'!$A$4:$E$99,3,FALSE)</f>
        <v>Plas Warszawa 2</v>
      </c>
      <c r="F43" t="s">
        <v>22</v>
      </c>
      <c r="G43" s="50">
        <v>13</v>
      </c>
      <c r="H43" s="67" t="str">
        <f>$B$1&amp; 8</f>
        <v>H8</v>
      </c>
      <c r="I43" s="68" t="s">
        <v>21</v>
      </c>
      <c r="J43" s="67" t="str">
        <f>$B$1&amp; 6</f>
        <v>H6</v>
      </c>
    </row>
    <row r="44" spans="1:10" ht="17.399999999999999" x14ac:dyDescent="0.3">
      <c r="A44" s="50">
        <v>14</v>
      </c>
      <c r="B44" s="54" t="str">
        <f>VLOOKUP(H44,'Lista Zespołów'!$A$4:$E$99,3,FALSE)</f>
        <v>Olimpia Węgrów 5</v>
      </c>
      <c r="C44" s="55" t="s">
        <v>21</v>
      </c>
      <c r="D44" s="54" t="str">
        <f>VLOOKUP(J44,'Lista Zespołów'!$A$4:$E$99,3,FALSE)</f>
        <v>Sęp Żelechów 1</v>
      </c>
      <c r="F44" t="s">
        <v>22</v>
      </c>
      <c r="G44" s="50">
        <v>14</v>
      </c>
      <c r="H44" s="67" t="str">
        <f>$B$1&amp; 7</f>
        <v>H7</v>
      </c>
      <c r="I44" s="68" t="s">
        <v>21</v>
      </c>
      <c r="J44" s="67" t="str">
        <f>$B$1&amp; 5</f>
        <v>H5</v>
      </c>
    </row>
    <row r="45" spans="1:10" ht="18" x14ac:dyDescent="0.35">
      <c r="A45" s="50">
        <v>15</v>
      </c>
      <c r="B45" s="54" t="str">
        <f>VLOOKUP(H45,'Lista Zespołów'!$A$4:$E$99,3,FALSE)</f>
        <v>UKS Lesznowola 5</v>
      </c>
      <c r="C45" s="57" t="s">
        <v>21</v>
      </c>
      <c r="D45" s="54" t="str">
        <f>VLOOKUP(J45,'Lista Zespołów'!$A$4:$E$99,3,FALSE)</f>
        <v>Plas Warszawa 1</v>
      </c>
      <c r="F45" t="s">
        <v>22</v>
      </c>
      <c r="G45" s="50">
        <v>15</v>
      </c>
      <c r="H45" s="67" t="str">
        <f>$B$1&amp; 1</f>
        <v>H1</v>
      </c>
      <c r="I45" s="68" t="s">
        <v>21</v>
      </c>
      <c r="J45" s="67" t="str">
        <f>$B$1&amp; 4</f>
        <v>H4</v>
      </c>
    </row>
    <row r="46" spans="1:10" ht="18" x14ac:dyDescent="0.35">
      <c r="A46" s="50">
        <v>16</v>
      </c>
      <c r="B46" s="54" t="str">
        <f>VLOOKUP(H46,'Lista Zespołów'!$A$4:$E$99,3,FALSE)</f>
        <v>Olimpia Węgrów 4</v>
      </c>
      <c r="C46" s="57" t="s">
        <v>21</v>
      </c>
      <c r="D46" s="54" t="str">
        <f>VLOOKUP(J46,'Lista Zespołów'!$A$4:$E$99,3,FALSE)</f>
        <v>Sęp Żelechów 4</v>
      </c>
      <c r="F46" t="s">
        <v>22</v>
      </c>
      <c r="G46" s="50">
        <v>16</v>
      </c>
      <c r="H46" s="67" t="str">
        <f>$B$1&amp; 2</f>
        <v>H2</v>
      </c>
      <c r="I46" s="68" t="s">
        <v>21</v>
      </c>
      <c r="J46" s="67" t="str">
        <f>$B$1&amp; 3</f>
        <v>H3</v>
      </c>
    </row>
    <row r="47" spans="1:10" ht="17.399999999999999" x14ac:dyDescent="0.3">
      <c r="B47" s="54"/>
      <c r="G47" s="66"/>
      <c r="H47" s="67"/>
      <c r="I47" s="68"/>
      <c r="J47" s="67"/>
    </row>
    <row r="48" spans="1:10" ht="17.399999999999999" x14ac:dyDescent="0.3">
      <c r="A48" s="50">
        <v>17</v>
      </c>
      <c r="B48" s="54" t="str">
        <f>VLOOKUP(H48,'Lista Zespołów'!$A$4:$E$99,3,FALSE)</f>
        <v>Sęp Żelechów 4</v>
      </c>
      <c r="C48" s="55" t="s">
        <v>21</v>
      </c>
      <c r="D48" s="54" t="str">
        <f>VLOOKUP(J48,'Lista Zespołów'!$A$4:$E$99,3,FALSE)</f>
        <v>Olimp Mińsk Maz. 6</v>
      </c>
      <c r="F48" t="s">
        <v>22</v>
      </c>
      <c r="G48" s="50">
        <v>17</v>
      </c>
      <c r="H48" s="67" t="str">
        <f>$B$1&amp; 3</f>
        <v>H3</v>
      </c>
      <c r="I48" s="68" t="s">
        <v>21</v>
      </c>
      <c r="J48" s="67" t="str">
        <f>$B$1&amp; 8</f>
        <v>H8</v>
      </c>
    </row>
    <row r="49" spans="1:10" ht="18" x14ac:dyDescent="0.35">
      <c r="A49" s="50">
        <v>18</v>
      </c>
      <c r="B49" s="54" t="str">
        <f>VLOOKUP(H49,'Lista Zespołów'!$A$4:$E$99,3,FALSE)</f>
        <v>Plas Warszawa 1</v>
      </c>
      <c r="C49" s="57" t="s">
        <v>21</v>
      </c>
      <c r="D49" s="54" t="str">
        <f>VLOOKUP(J49,'Lista Zespołów'!$A$4:$E$99,3,FALSE)</f>
        <v>Olimpia Węgrów 4</v>
      </c>
      <c r="F49" t="s">
        <v>22</v>
      </c>
      <c r="G49" s="50">
        <v>18</v>
      </c>
      <c r="H49" s="67" t="str">
        <f>$B$1&amp; 4</f>
        <v>H4</v>
      </c>
      <c r="I49" s="68" t="s">
        <v>21</v>
      </c>
      <c r="J49" s="67" t="str">
        <f>$B$1&amp; 2</f>
        <v>H2</v>
      </c>
    </row>
    <row r="50" spans="1:10" ht="18" x14ac:dyDescent="0.35">
      <c r="A50" s="50">
        <v>19</v>
      </c>
      <c r="B50" s="54" t="str">
        <f>VLOOKUP(H50,'Lista Zespołów'!$A$4:$E$99,3,FALSE)</f>
        <v>Sęp Żelechów 1</v>
      </c>
      <c r="C50" s="57" t="s">
        <v>21</v>
      </c>
      <c r="D50" s="54" t="str">
        <f>VLOOKUP(J50,'Lista Zespołów'!$A$4:$E$99,3,FALSE)</f>
        <v>UKS Lesznowola 5</v>
      </c>
      <c r="F50" t="s">
        <v>22</v>
      </c>
      <c r="G50" s="50">
        <v>19</v>
      </c>
      <c r="H50" s="67" t="str">
        <f>$B$1&amp; 5</f>
        <v>H5</v>
      </c>
      <c r="I50" s="68" t="s">
        <v>21</v>
      </c>
      <c r="J50" s="67" t="str">
        <f>$B$1&amp; 1</f>
        <v>H1</v>
      </c>
    </row>
    <row r="51" spans="1:10" ht="18" x14ac:dyDescent="0.3">
      <c r="A51" s="118">
        <v>20</v>
      </c>
      <c r="B51" s="54" t="str">
        <f>VLOOKUP(H51,'Lista Zespołów'!$A$4:$E$99,3,FALSE)</f>
        <v>Plas Warszawa 2</v>
      </c>
      <c r="C51" s="119" t="s">
        <v>21</v>
      </c>
      <c r="D51" s="54" t="str">
        <f>VLOOKUP(J51,'Lista Zespołów'!$A$4:$E$99,3,FALSE)</f>
        <v>Olimpia Węgrów 5</v>
      </c>
      <c r="F51" t="s">
        <v>22</v>
      </c>
      <c r="G51" s="118">
        <v>20</v>
      </c>
      <c r="H51" s="67" t="str">
        <f>$B$1&amp; 6</f>
        <v>H6</v>
      </c>
      <c r="I51" s="68" t="s">
        <v>21</v>
      </c>
      <c r="J51" s="67" t="str">
        <f>$B$1&amp; 7</f>
        <v>H7</v>
      </c>
    </row>
    <row r="52" spans="1:10" ht="18" x14ac:dyDescent="0.35">
      <c r="B52" s="56"/>
      <c r="C52" s="57"/>
      <c r="D52" s="56"/>
      <c r="G52" s="50"/>
      <c r="H52" s="51"/>
      <c r="I52" s="52"/>
      <c r="J52" s="51"/>
    </row>
    <row r="53" spans="1:10" ht="17.399999999999999" x14ac:dyDescent="0.3">
      <c r="A53" s="50">
        <v>21</v>
      </c>
      <c r="B53" s="54" t="str">
        <f>VLOOKUP(H53,'Lista Zespołów'!$A$4:$E$99,3,FALSE)</f>
        <v>Olimp Mińsk Maz. 6</v>
      </c>
      <c r="C53" s="55" t="s">
        <v>21</v>
      </c>
      <c r="D53" s="54" t="str">
        <f>VLOOKUP(J53,'Lista Zespołów'!$A$4:$E$99,3,FALSE)</f>
        <v>Olimpia Węgrów 5</v>
      </c>
      <c r="F53" t="s">
        <v>22</v>
      </c>
      <c r="G53" s="50">
        <v>21</v>
      </c>
      <c r="H53" s="67" t="str">
        <f>$B$1&amp; 8</f>
        <v>H8</v>
      </c>
      <c r="I53" s="68" t="s">
        <v>21</v>
      </c>
      <c r="J53" s="67" t="str">
        <f>$B$1&amp; 7</f>
        <v>H7</v>
      </c>
    </row>
    <row r="54" spans="1:10" ht="18" x14ac:dyDescent="0.35">
      <c r="A54" s="50">
        <v>22</v>
      </c>
      <c r="B54" s="54" t="str">
        <f>VLOOKUP(H54,'Lista Zespołów'!$A$4:$E$99,3,FALSE)</f>
        <v>UKS Lesznowola 5</v>
      </c>
      <c r="C54" s="57" t="s">
        <v>21</v>
      </c>
      <c r="D54" s="54" t="str">
        <f>VLOOKUP(J54,'Lista Zespołów'!$A$4:$E$99,3,FALSE)</f>
        <v>Plas Warszawa 2</v>
      </c>
      <c r="F54" t="s">
        <v>22</v>
      </c>
      <c r="G54" s="50">
        <v>22</v>
      </c>
      <c r="H54" s="67" t="str">
        <f>$B$1&amp; 1</f>
        <v>H1</v>
      </c>
      <c r="I54" s="68" t="s">
        <v>21</v>
      </c>
      <c r="J54" s="67" t="str">
        <f>$B$1&amp; 6</f>
        <v>H6</v>
      </c>
    </row>
    <row r="55" spans="1:10" ht="18" x14ac:dyDescent="0.35">
      <c r="A55" s="50">
        <v>23</v>
      </c>
      <c r="B55" s="54" t="str">
        <f>VLOOKUP(H55,'Lista Zespołów'!$A$4:$E$99,3,FALSE)</f>
        <v>Olimpia Węgrów 4</v>
      </c>
      <c r="C55" s="57" t="s">
        <v>21</v>
      </c>
      <c r="D55" s="54" t="str">
        <f>VLOOKUP(J55,'Lista Zespołów'!$A$4:$E$99,3,FALSE)</f>
        <v>Sęp Żelechów 1</v>
      </c>
      <c r="F55" t="s">
        <v>22</v>
      </c>
      <c r="G55" s="50">
        <v>23</v>
      </c>
      <c r="H55" s="67" t="str">
        <f>$B$1&amp; 2</f>
        <v>H2</v>
      </c>
      <c r="I55" s="68" t="s">
        <v>21</v>
      </c>
      <c r="J55" s="67" t="str">
        <f>$B$1&amp; 5</f>
        <v>H5</v>
      </c>
    </row>
    <row r="56" spans="1:10" ht="18" x14ac:dyDescent="0.3">
      <c r="A56" s="118">
        <v>24</v>
      </c>
      <c r="B56" s="54" t="str">
        <f>VLOOKUP(H56,'Lista Zespołów'!$A$4:$E$99,3,FALSE)</f>
        <v>Sęp Żelechów 4</v>
      </c>
      <c r="C56" s="119" t="s">
        <v>21</v>
      </c>
      <c r="D56" s="54" t="str">
        <f>VLOOKUP(J56,'Lista Zespołów'!$A$4:$E$99,3,FALSE)</f>
        <v>Plas Warszawa 1</v>
      </c>
      <c r="F56" t="s">
        <v>22</v>
      </c>
      <c r="G56" s="118">
        <v>24</v>
      </c>
      <c r="H56" s="67" t="str">
        <f>$B$1&amp; 3</f>
        <v>H3</v>
      </c>
      <c r="I56" s="68" t="s">
        <v>21</v>
      </c>
      <c r="J56" s="67" t="str">
        <f>$B$1&amp; 4</f>
        <v>H4</v>
      </c>
    </row>
    <row r="57" spans="1:10" ht="18" x14ac:dyDescent="0.35">
      <c r="B57" s="56"/>
      <c r="C57" s="57"/>
      <c r="D57" s="56"/>
      <c r="H57" s="51"/>
      <c r="I57" s="52"/>
      <c r="J57" s="51"/>
    </row>
    <row r="58" spans="1:10" ht="17.399999999999999" x14ac:dyDescent="0.3">
      <c r="A58" s="50">
        <v>25</v>
      </c>
      <c r="B58" s="54" t="str">
        <f>VLOOKUP(H58,'Lista Zespołów'!$A$4:$E$99,3,FALSE)</f>
        <v>Plas Warszawa 1</v>
      </c>
      <c r="C58" s="55" t="s">
        <v>21</v>
      </c>
      <c r="D58" s="54" t="str">
        <f>VLOOKUP(J58,'Lista Zespołów'!$A$4:$E$99,3,FALSE)</f>
        <v>Olimp Mińsk Maz. 6</v>
      </c>
      <c r="F58" t="s">
        <v>22</v>
      </c>
      <c r="G58" s="50">
        <v>25</v>
      </c>
      <c r="H58" s="67" t="str">
        <f>$B$1&amp; 4</f>
        <v>H4</v>
      </c>
      <c r="I58" s="68" t="s">
        <v>21</v>
      </c>
      <c r="J58" s="67" t="str">
        <f>$B$1&amp; 8</f>
        <v>H8</v>
      </c>
    </row>
    <row r="59" spans="1:10" ht="18" x14ac:dyDescent="0.35">
      <c r="A59" s="50">
        <v>26</v>
      </c>
      <c r="B59" s="54" t="str">
        <f>VLOOKUP(H59,'Lista Zespołów'!$A$4:$E$99,3,FALSE)</f>
        <v>Sęp Żelechów 1</v>
      </c>
      <c r="C59" s="57" t="s">
        <v>21</v>
      </c>
      <c r="D59" s="54" t="str">
        <f>VLOOKUP(J59,'Lista Zespołów'!$A$4:$E$99,3,FALSE)</f>
        <v>Sęp Żelechów 4</v>
      </c>
      <c r="F59" t="s">
        <v>22</v>
      </c>
      <c r="G59" s="50">
        <v>26</v>
      </c>
      <c r="H59" s="67" t="str">
        <f>$B$1&amp; 5</f>
        <v>H5</v>
      </c>
      <c r="I59" s="68" t="s">
        <v>21</v>
      </c>
      <c r="J59" s="67" t="str">
        <f>$B$1&amp; 3</f>
        <v>H3</v>
      </c>
    </row>
    <row r="60" spans="1:10" ht="18" x14ac:dyDescent="0.35">
      <c r="A60" s="50">
        <v>27</v>
      </c>
      <c r="B60" s="54" t="str">
        <f>VLOOKUP(H60,'Lista Zespołów'!$A$4:$E$99,3,FALSE)</f>
        <v>Plas Warszawa 2</v>
      </c>
      <c r="C60" s="57" t="s">
        <v>21</v>
      </c>
      <c r="D60" s="54" t="str">
        <f>VLOOKUP(J60,'Lista Zespołów'!$A$4:$E$99,3,FALSE)</f>
        <v>Olimpia Węgrów 4</v>
      </c>
      <c r="F60" t="s">
        <v>22</v>
      </c>
      <c r="G60" s="50">
        <v>27</v>
      </c>
      <c r="H60" s="67" t="str">
        <f>$B$1&amp; 6</f>
        <v>H6</v>
      </c>
      <c r="I60" s="68" t="s">
        <v>21</v>
      </c>
      <c r="J60" s="67" t="str">
        <f>$B$1&amp; 2</f>
        <v>H2</v>
      </c>
    </row>
    <row r="61" spans="1:10" ht="18" x14ac:dyDescent="0.3">
      <c r="A61" s="118">
        <v>28</v>
      </c>
      <c r="B61" s="54" t="str">
        <f>VLOOKUP(H61,'Lista Zespołów'!$A$4:$E$99,3,FALSE)</f>
        <v>Olimpia Węgrów 5</v>
      </c>
      <c r="C61" s="119" t="s">
        <v>21</v>
      </c>
      <c r="D61" s="54" t="str">
        <f>VLOOKUP(J61,'Lista Zespołów'!$A$4:$E$99,3,FALSE)</f>
        <v>UKS Lesznowola 5</v>
      </c>
      <c r="F61" t="s">
        <v>22</v>
      </c>
      <c r="G61" s="118">
        <v>28</v>
      </c>
      <c r="H61" s="67" t="str">
        <f>$B$1&amp; 7</f>
        <v>H7</v>
      </c>
      <c r="I61" s="68" t="s">
        <v>21</v>
      </c>
      <c r="J61" s="67" t="str">
        <f>$B$1&amp; 1</f>
        <v>H1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49</vt:i4>
      </vt:variant>
    </vt:vector>
  </HeadingPairs>
  <TitlesOfParts>
    <vt:vector size="64" baseType="lpstr">
      <vt:lpstr>Lista Zespołów</vt:lpstr>
      <vt:lpstr>LIGA 1A</vt:lpstr>
      <vt:lpstr>LIGA 2A</vt:lpstr>
      <vt:lpstr>LIGA 3A</vt:lpstr>
      <vt:lpstr>LIGA 4A</vt:lpstr>
      <vt:lpstr>LIGA 5A</vt:lpstr>
      <vt:lpstr>LIGA 1B</vt:lpstr>
      <vt:lpstr>LIGA 2B</vt:lpstr>
      <vt:lpstr>LIGA 3B</vt:lpstr>
      <vt:lpstr>LIGA 4B</vt:lpstr>
      <vt:lpstr>LIGA 5B</vt:lpstr>
      <vt:lpstr>Grupa K</vt:lpstr>
      <vt:lpstr>Grupa L</vt:lpstr>
      <vt:lpstr>ZGŁOSZENIA</vt:lpstr>
      <vt:lpstr>TABELA KOŃCOWA</vt:lpstr>
      <vt:lpstr>D</vt:lpstr>
      <vt:lpstr>'Grupa K'!Kryteria</vt:lpstr>
      <vt:lpstr>'Grupa L'!Kryteria</vt:lpstr>
      <vt:lpstr>'LIGA 1A'!Kryteria</vt:lpstr>
      <vt:lpstr>'LIGA 1B'!Kryteria</vt:lpstr>
      <vt:lpstr>'LIGA 2A'!Kryteria</vt:lpstr>
      <vt:lpstr>'LIGA 2B'!Kryteria</vt:lpstr>
      <vt:lpstr>'LIGA 3A'!Kryteria</vt:lpstr>
      <vt:lpstr>'LIGA 3B'!Kryteria</vt:lpstr>
      <vt:lpstr>'LIGA 4A'!Kryteria</vt:lpstr>
      <vt:lpstr>'LIGA 4B'!Kryteria</vt:lpstr>
      <vt:lpstr>'LIGA 5A'!Kryteria</vt:lpstr>
      <vt:lpstr>'LIGA 5B'!Kryteria</vt:lpstr>
      <vt:lpstr>'Grupa K'!Obszar_wydruku</vt:lpstr>
      <vt:lpstr>'Grupa L'!Obszar_wydruku</vt:lpstr>
      <vt:lpstr>'LIGA 1A'!Obszar_wydruku</vt:lpstr>
      <vt:lpstr>'LIGA 1B'!Obszar_wydruku</vt:lpstr>
      <vt:lpstr>'LIGA 2A'!Obszar_wydruku</vt:lpstr>
      <vt:lpstr>'LIGA 2B'!Obszar_wydruku</vt:lpstr>
      <vt:lpstr>'LIGA 3A'!Obszar_wydruku</vt:lpstr>
      <vt:lpstr>'LIGA 3B'!Obszar_wydruku</vt:lpstr>
      <vt:lpstr>'LIGA 4A'!Obszar_wydruku</vt:lpstr>
      <vt:lpstr>'LIGA 4B'!Obszar_wydruku</vt:lpstr>
      <vt:lpstr>'LIGA 5A'!Obszar_wydruku</vt:lpstr>
      <vt:lpstr>'LIGA 5B'!Obszar_wydruku</vt:lpstr>
      <vt:lpstr>'Grupa K'!Tytuły_wydruku</vt:lpstr>
      <vt:lpstr>'Grupa L'!Tytuły_wydruku</vt:lpstr>
      <vt:lpstr>'LIGA 1A'!Tytuły_wydruku</vt:lpstr>
      <vt:lpstr>'LIGA 1B'!Tytuły_wydruku</vt:lpstr>
      <vt:lpstr>'LIGA 2A'!Tytuły_wydruku</vt:lpstr>
      <vt:lpstr>'LIGA 2B'!Tytuły_wydruku</vt:lpstr>
      <vt:lpstr>'LIGA 3A'!Tytuły_wydruku</vt:lpstr>
      <vt:lpstr>'LIGA 3B'!Tytuły_wydruku</vt:lpstr>
      <vt:lpstr>'LIGA 4A'!Tytuły_wydruku</vt:lpstr>
      <vt:lpstr>'LIGA 4B'!Tytuły_wydruku</vt:lpstr>
      <vt:lpstr>'LIGA 5A'!Tytuły_wydruku</vt:lpstr>
      <vt:lpstr>'LIGA 5B'!Tytuły_wydruku</vt:lpstr>
      <vt:lpstr>'Grupa K'!Wybieranie</vt:lpstr>
      <vt:lpstr>'Grupa L'!Wybieranie</vt:lpstr>
      <vt:lpstr>'LIGA 1A'!Wybieranie</vt:lpstr>
      <vt:lpstr>'LIGA 1B'!Wybieranie</vt:lpstr>
      <vt:lpstr>'LIGA 2A'!Wybieranie</vt:lpstr>
      <vt:lpstr>'LIGA 2B'!Wybieranie</vt:lpstr>
      <vt:lpstr>'LIGA 3A'!Wybieranie</vt:lpstr>
      <vt:lpstr>'LIGA 3B'!Wybieranie</vt:lpstr>
      <vt:lpstr>'LIGA 4A'!Wybieranie</vt:lpstr>
      <vt:lpstr>'LIGA 4B'!Wybieranie</vt:lpstr>
      <vt:lpstr>'LIGA 5A'!Wybieranie</vt:lpstr>
      <vt:lpstr>'LIGA 5B'!Wybieranie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Stan</dc:creator>
  <cp:lastModifiedBy>Paweł Janus</cp:lastModifiedBy>
  <cp:lastPrinted>2017-04-01T13:45:30Z</cp:lastPrinted>
  <dcterms:created xsi:type="dcterms:W3CDTF">2015-01-29T08:59:49Z</dcterms:created>
  <dcterms:modified xsi:type="dcterms:W3CDTF">2022-03-06T16:29:10Z</dcterms:modified>
</cp:coreProperties>
</file>