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9072" firstSheet="2" activeTab="7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</sheets>
  <definedNames>
    <definedName name="D">'Lista Zespołów'!$A$4:$E$75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_xlnm.Print_Area" localSheetId="1">'I LIGA'!$A$1:$P$21</definedName>
    <definedName name="_xlnm.Print_Area" localSheetId="2">'II LIGA'!$A$1:$P$21</definedName>
    <definedName name="_xlnm.Print_Area" localSheetId="3">'III LIGA'!$A$1:$P$21</definedName>
    <definedName name="_xlnm.Print_Area" localSheetId="4">'IV LIGA'!$A$1:$P$21</definedName>
    <definedName name="_xlnm.Print_Area" localSheetId="5">'V LIGA'!$A$1:$P$21</definedName>
    <definedName name="_xlnm.Print_Area" localSheetId="6">'VI LIGA'!$A$1:$P$21</definedName>
    <definedName name="_xlnm.Print_Area" localSheetId="7">'VII LIGA'!$A$1:$P$21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</definedNames>
  <calcPr calcId="162913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<sst xmlns="http://schemas.openxmlformats.org/spreadsheetml/2006/main" count="633" uniqueCount="76">
  <si>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</si>
  <si>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</si>
  <si>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</si>
  <si>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</si>
  <si>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</si>
  <si>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</si>
  <si>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</si>
  <si>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</si>
  <si>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</si>
  <si>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</si>
  <si>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</si>
  <si>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</si>
  <si>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</si>
  <si>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</si>
  <si>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</si>
  <si>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</si>
  <si>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</si>
  <si>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</si>
  <si>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</si>
  <si>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</si>
  <si>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</si>
  <si>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</si>
  <si>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</si>
  <si>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</si>
  <si>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</si>
  <si>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</si>
  <si>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</si>
  <si>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</si>
  <si>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</si>
  <si>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</si>
  <si>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</si>
  <si>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1</t>
  </si>
  <si>
    <t>NIKE OSTROŁĘKA 4</t>
  </si>
  <si>
    <t>SĘP ŻELECHÓW 1</t>
  </si>
  <si>
    <t>Obecność</t>
  </si>
  <si>
    <t>Karta zgłoszeniowa</t>
  </si>
  <si>
    <t>SPARTA WARSZAWA 2</t>
  </si>
  <si>
    <t>POLONEZ WYSZKÓW 3</t>
  </si>
  <si>
    <t>SPARTA WARSZAWA 3</t>
  </si>
  <si>
    <t>SPARTA WARSZAWA 4</t>
  </si>
  <si>
    <t>nieobecni</t>
  </si>
  <si>
    <t>DĘBINA NIEPORĘT 1</t>
  </si>
  <si>
    <t>DĘBINA NIEPORĘT 2</t>
  </si>
  <si>
    <t>ISKRA WARSZAWA 1</t>
  </si>
  <si>
    <t>ISKRA WARSZAWA 2</t>
  </si>
  <si>
    <t>ASTW</t>
  </si>
  <si>
    <t>VICTORIA LUBOWIDZ 1</t>
  </si>
  <si>
    <t>OLIMP MIŃSK MAZ. 3</t>
  </si>
  <si>
    <t>ATENA WARSZAWA 1</t>
  </si>
  <si>
    <t>ATENA WARSZAWA 5</t>
  </si>
  <si>
    <t>UKS LESZNOWOLA 1</t>
  </si>
  <si>
    <t>RADOMKA 2</t>
  </si>
  <si>
    <t>ATENA WARSZAWA 3</t>
  </si>
  <si>
    <t>OLIMP MIŃSK MAZ. 1</t>
  </si>
  <si>
    <t>RADOMKA 3</t>
  </si>
  <si>
    <t>SPARTA WARSZAWA 1</t>
  </si>
  <si>
    <t>RADOMKA 4</t>
  </si>
  <si>
    <t>ATENA WARSZAWA 2</t>
  </si>
  <si>
    <t>SPS KONSTANCIN</t>
  </si>
  <si>
    <t>KS HALINÓW</t>
  </si>
  <si>
    <t>UKS LESZNOWOLA 3</t>
  </si>
  <si>
    <t>RADOMKA 1</t>
  </si>
  <si>
    <t>WTS WARKA</t>
  </si>
  <si>
    <t>NIKE OSTROŁĘKA 2</t>
  </si>
  <si>
    <t>KKS KOZIENICE 1</t>
  </si>
  <si>
    <t>NIKE OSTROŁĘKA 1</t>
  </si>
  <si>
    <t>UKS LESZNOWOLA 2</t>
  </si>
  <si>
    <t>NIKE OSTROŁĘKA 3</t>
  </si>
  <si>
    <t>OLIMPIA WEGRÓW 1</t>
  </si>
  <si>
    <t>MUKS KRÓTKA</t>
  </si>
  <si>
    <t>OLIMPIA WEGRÓW 3</t>
  </si>
  <si>
    <t>OLIMP MIŃSK MAZ 2</t>
  </si>
  <si>
    <t>SEP ŻELECHÓW 2</t>
  </si>
  <si>
    <t>OLIMPIA WEGRÓW 2</t>
  </si>
  <si>
    <t>ATENA WARSZAWA 4</t>
  </si>
  <si>
    <t>POLONEZ WYSZKÓW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</si>
</sst>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B18">
      <selection activeCell="N39" sqref="N39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4" t="s">
        <v>34</v>
      </c>
      <c r="G3" s="84" t="s">
        <v>35</v>
      </c>
    </row>
    <row r="4" spans="1:5" ht="26.4" thickBot="1">
      <c r="A4" s="6" t="str">
        <f>'Lista Zespołów'!$D4&amp;'Lista Zespołów'!$E4</f>
        <v>A1</v>
      </c>
      <c r="B4" s="5">
        <v>1</v>
      </c>
      <c r="C4" s="89" t="s">
        <v>41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90" t="s">
        <v>48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90" t="s">
        <v>61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90" t="s">
        <v>50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90" t="s">
        <v>64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90" t="s">
        <v>53</v>
      </c>
      <c r="D9" s="68" t="s">
        <v>6</v>
      </c>
      <c r="E9" s="69">
        <v>6</v>
      </c>
      <c r="F9" s="85"/>
      <c r="G9" s="85"/>
    </row>
    <row r="10" spans="1:5" ht="26.4" thickBot="1">
      <c r="A10" s="58" t="str">
        <f>'Lista Zespołów'!$D10&amp;'Lista Zespołów'!$E10</f>
        <v>B1</v>
      </c>
      <c r="B10" s="5">
        <v>7</v>
      </c>
      <c r="C10" s="89" t="s">
        <v>55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90" t="s">
        <v>45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90" t="s">
        <v>51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90" t="s">
        <v>65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90" t="s">
        <v>66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90" t="s">
        <v>38</v>
      </c>
      <c r="D15" s="69" t="s">
        <v>5</v>
      </c>
      <c r="E15" s="69">
        <v>6</v>
      </c>
      <c r="F15" s="85"/>
      <c r="G15" s="85"/>
    </row>
    <row r="16" spans="1:5" ht="26.4" thickBot="1">
      <c r="A16" s="58" t="str">
        <f>'Lista Zespołów'!$D16&amp;'Lista Zespołów'!$E16</f>
        <v>C1</v>
      </c>
      <c r="B16" s="5">
        <v>13</v>
      </c>
      <c r="C16" s="89" t="s">
        <v>58</v>
      </c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90" t="s">
        <v>42</v>
      </c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90" t="s">
        <v>67</v>
      </c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90" t="s">
        <v>46</v>
      </c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90" t="s">
        <v>60</v>
      </c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90" t="s">
        <v>31</v>
      </c>
      <c r="D21" s="69" t="s">
        <v>4</v>
      </c>
      <c r="E21" s="69">
        <v>6</v>
      </c>
      <c r="F21" s="85"/>
      <c r="G21" s="85"/>
    </row>
    <row r="22" spans="1:5" ht="26.4" thickBot="1">
      <c r="A22" s="58" t="str">
        <f>'Lista Zespołów'!$D22&amp;'Lista Zespołów'!$E22</f>
        <v>D1</v>
      </c>
      <c r="B22" s="5">
        <v>19</v>
      </c>
      <c r="C22" s="89" t="s">
        <v>68</v>
      </c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90" t="s">
        <v>69</v>
      </c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90" t="s">
        <v>33</v>
      </c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90" t="s">
        <v>70</v>
      </c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90" t="s">
        <v>54</v>
      </c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90" t="s">
        <v>57</v>
      </c>
      <c r="D27" s="69" t="s">
        <v>3</v>
      </c>
      <c r="E27" s="69">
        <v>6</v>
      </c>
      <c r="F27" s="85"/>
      <c r="G27" s="85"/>
    </row>
    <row r="28" spans="1:5" ht="26.4" thickBot="1">
      <c r="A28" s="58" t="str">
        <f>'Lista Zespołów'!$D28&amp;'Lista Zespołów'!$E28</f>
        <v>E1</v>
      </c>
      <c r="B28" s="5">
        <v>25</v>
      </c>
      <c r="C28" s="89" t="s">
        <v>71</v>
      </c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90" t="s">
        <v>72</v>
      </c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90" t="s">
        <v>63</v>
      </c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90" t="s">
        <v>36</v>
      </c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90" t="s">
        <v>75</v>
      </c>
      <c r="D32" s="58" t="s">
        <v>23</v>
      </c>
      <c r="E32" s="58">
        <v>5</v>
      </c>
    </row>
    <row r="33" spans="1:7" ht="26.4" thickBot="1">
      <c r="A33" s="58" t="str">
        <f>'Lista Zespołów'!$D33&amp;'Lista Zespołów'!$E33</f>
        <v>E6</v>
      </c>
      <c r="B33" s="66">
        <v>30</v>
      </c>
      <c r="C33" s="90" t="s">
        <v>37</v>
      </c>
      <c r="D33" s="69" t="s">
        <v>23</v>
      </c>
      <c r="E33" s="69">
        <v>6</v>
      </c>
      <c r="F33" s="85"/>
      <c r="G33" s="85"/>
    </row>
    <row r="34" spans="1:5" ht="26.4" thickBot="1">
      <c r="A34" s="58" t="str">
        <f>'Lista Zespołów'!$D34&amp;'Lista Zespołów'!$E34</f>
        <v>F1</v>
      </c>
      <c r="B34" s="5">
        <v>31</v>
      </c>
      <c r="C34" s="89" t="s">
        <v>43</v>
      </c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32</v>
      </c>
      <c r="C35" s="90" t="s">
        <v>73</v>
      </c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33</v>
      </c>
      <c r="C36" s="90" t="s">
        <v>32</v>
      </c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34</v>
      </c>
      <c r="C37" s="90" t="s">
        <v>47</v>
      </c>
      <c r="D37" s="58" t="s">
        <v>24</v>
      </c>
      <c r="E37" s="58">
        <v>4</v>
      </c>
    </row>
    <row r="38" spans="1:5" ht="26.4" thickBot="1">
      <c r="A38" s="58" t="str">
        <f>'Lista Zespołów'!$D38&amp;'Lista Zespołów'!$E38</f>
        <v>F5</v>
      </c>
      <c r="B38" s="5">
        <v>35</v>
      </c>
      <c r="C38" s="90" t="s">
        <v>52</v>
      </c>
      <c r="D38" s="58" t="s">
        <v>24</v>
      </c>
      <c r="E38" s="58">
        <v>5</v>
      </c>
    </row>
    <row r="39" spans="1:7" ht="26.4" thickBot="1">
      <c r="A39" s="58" t="str">
        <f>'Lista Zespołów'!$D39&amp;'Lista Zespołów'!$E39</f>
        <v>F6</v>
      </c>
      <c r="B39" s="66">
        <v>36</v>
      </c>
      <c r="C39" s="90" t="s">
        <v>49</v>
      </c>
      <c r="D39" s="69" t="s">
        <v>24</v>
      </c>
      <c r="E39" s="69">
        <v>6</v>
      </c>
      <c r="F39" s="85"/>
      <c r="G39" s="85"/>
    </row>
    <row r="40" spans="1:5" ht="26.4" thickBot="1">
      <c r="A40" s="6" t="str">
        <f>'Lista Zespołów'!$D40&amp;'Lista Zespołów'!$E40</f>
        <v>G1</v>
      </c>
      <c r="B40" s="5">
        <v>37</v>
      </c>
      <c r="C40" s="89" t="s">
        <v>62</v>
      </c>
      <c r="D40" s="6" t="s">
        <v>25</v>
      </c>
      <c r="E40" s="6">
        <v>1</v>
      </c>
    </row>
    <row r="41" spans="1:5" ht="26.4" thickBot="1">
      <c r="A41" s="58" t="str">
        <f>'Lista Zespołów'!$D41&amp;'Lista Zespołów'!$E41</f>
        <v>G2</v>
      </c>
      <c r="B41" s="59">
        <v>38</v>
      </c>
      <c r="C41" s="90" t="s">
        <v>59</v>
      </c>
      <c r="D41" s="58" t="s">
        <v>25</v>
      </c>
      <c r="E41" s="58">
        <v>2</v>
      </c>
    </row>
    <row r="42" spans="1:5" ht="26.4" thickBot="1">
      <c r="A42" s="58" t="str">
        <f>'Lista Zespołów'!$D42&amp;'Lista Zespołów'!$E42</f>
        <v>G3</v>
      </c>
      <c r="B42" s="59">
        <v>39</v>
      </c>
      <c r="C42" s="90" t="s">
        <v>56</v>
      </c>
      <c r="D42" s="58" t="s">
        <v>25</v>
      </c>
      <c r="E42" s="58">
        <v>3</v>
      </c>
    </row>
    <row r="43" spans="1:5" ht="26.4" thickBot="1">
      <c r="A43" s="58" t="str">
        <f>'Lista Zespołów'!$D43&amp;'Lista Zespołów'!$E43</f>
        <v>G4</v>
      </c>
      <c r="B43" s="59">
        <v>40</v>
      </c>
      <c r="C43" s="90" t="s">
        <v>74</v>
      </c>
      <c r="D43" s="58" t="s">
        <v>25</v>
      </c>
      <c r="E43" s="58">
        <v>4</v>
      </c>
    </row>
    <row r="44" spans="1:5" ht="26.4" thickBot="1">
      <c r="A44" s="58" t="str">
        <f>'Lista Zespołów'!$D44&amp;'Lista Zespołów'!$E44</f>
        <v>G5</v>
      </c>
      <c r="B44" s="59">
        <v>41</v>
      </c>
      <c r="C44" s="90" t="s">
        <v>39</v>
      </c>
      <c r="D44" s="58" t="s">
        <v>25</v>
      </c>
      <c r="E44" s="58">
        <v>5</v>
      </c>
    </row>
    <row r="45" spans="1:7" ht="26.4" thickBot="1">
      <c r="A45" s="58" t="str">
        <f>'Lista Zespołów'!$D45&amp;'Lista Zespołów'!$E45</f>
        <v>G6</v>
      </c>
      <c r="B45" s="67">
        <v>42</v>
      </c>
      <c r="C45" s="90" t="s">
        <v>44</v>
      </c>
      <c r="D45" s="69" t="s">
        <v>25</v>
      </c>
      <c r="E45" s="69">
        <v>6</v>
      </c>
      <c r="F45" s="85"/>
      <c r="G45" s="85"/>
    </row>
    <row r="46" spans="1:5" ht="26.4" thickBot="1">
      <c r="A46" s="58" t="str">
        <f>'Lista Zespołów'!$D46&amp;'Lista Zespołów'!$E46</f>
        <v>H1</v>
      </c>
      <c r="B46" s="59">
        <v>43</v>
      </c>
      <c r="C46" s="87"/>
      <c r="D46" s="58" t="s">
        <v>26</v>
      </c>
      <c r="E46" s="58">
        <v>1</v>
      </c>
    </row>
    <row r="47" spans="1:5" ht="26.4" thickBot="1">
      <c r="A47" s="58" t="str">
        <f>'Lista Zespołów'!$D47&amp;'Lista Zespołów'!$E47</f>
        <v>H2</v>
      </c>
      <c r="B47" s="59">
        <v>44</v>
      </c>
      <c r="C47" s="88"/>
      <c r="D47" s="58" t="s">
        <v>26</v>
      </c>
      <c r="E47" s="58">
        <v>2</v>
      </c>
    </row>
    <row r="48" spans="1:5" ht="26.4" thickBot="1">
      <c r="A48" s="58" t="str">
        <f>'Lista Zespołów'!$D48&amp;'Lista Zespołów'!$E48</f>
        <v>H3</v>
      </c>
      <c r="B48" s="59">
        <v>45</v>
      </c>
      <c r="C48" s="88"/>
      <c r="D48" s="58" t="s">
        <v>26</v>
      </c>
      <c r="E48" s="58">
        <v>3</v>
      </c>
    </row>
    <row r="49" spans="1:5" ht="26.4" thickBot="1">
      <c r="A49" s="58" t="str">
        <f>'Lista Zespołów'!$D49&amp;'Lista Zespołów'!$E49</f>
        <v>H4</v>
      </c>
      <c r="B49" s="59">
        <v>46</v>
      </c>
      <c r="C49" s="88"/>
      <c r="D49" s="58" t="s">
        <v>26</v>
      </c>
      <c r="E49" s="58">
        <v>4</v>
      </c>
    </row>
    <row r="50" spans="1:5" ht="26.4" thickBot="1">
      <c r="A50" s="58" t="str">
        <f>'Lista Zespołów'!$D50&amp;'Lista Zespołów'!$E50</f>
        <v>H5</v>
      </c>
      <c r="B50" s="59">
        <v>47</v>
      </c>
      <c r="C50" s="88"/>
      <c r="D50" s="58" t="s">
        <v>26</v>
      </c>
      <c r="E50" s="58">
        <v>5</v>
      </c>
    </row>
    <row r="51" spans="1:7" ht="26.4" thickBot="1">
      <c r="A51" s="58" t="str">
        <f>'Lista Zespołów'!$D51&amp;'Lista Zespołów'!$E51</f>
        <v>H6</v>
      </c>
      <c r="B51" s="67">
        <v>48</v>
      </c>
      <c r="C51" s="88"/>
      <c r="D51" s="69" t="s">
        <v>26</v>
      </c>
      <c r="E51" s="69">
        <v>6</v>
      </c>
      <c r="F51" s="85"/>
      <c r="G51" s="85"/>
    </row>
    <row r="52" spans="1:5" ht="25.8">
      <c r="A52" s="58" t="str">
        <f>'Lista Zespołów'!$D52&amp;'Lista Zespołów'!$E52</f>
        <v>I1</v>
      </c>
      <c r="B52" s="59">
        <v>49</v>
      </c>
      <c r="C52" s="5"/>
      <c r="D52" s="58" t="s">
        <v>27</v>
      </c>
      <c r="E52" s="58">
        <v>1</v>
      </c>
    </row>
    <row r="53" spans="1:5" ht="25.8">
      <c r="A53" s="58" t="str">
        <f>'Lista Zespołów'!$D53&amp;'Lista Zespołów'!$E53</f>
        <v>I2</v>
      </c>
      <c r="B53" s="59">
        <v>50</v>
      </c>
      <c r="C53" s="5"/>
      <c r="D53" s="58" t="s">
        <v>27</v>
      </c>
      <c r="E53" s="58">
        <v>2</v>
      </c>
    </row>
    <row r="54" spans="1:5" ht="25.8">
      <c r="A54" s="58" t="str">
        <f>'Lista Zespołów'!$D54&amp;'Lista Zespołów'!$E54</f>
        <v>I3</v>
      </c>
      <c r="B54" s="59">
        <v>51</v>
      </c>
      <c r="C54" s="5"/>
      <c r="D54" s="58" t="s">
        <v>27</v>
      </c>
      <c r="E54" s="58">
        <v>3</v>
      </c>
    </row>
    <row r="55" spans="1:5" ht="25.8">
      <c r="A55" s="58" t="str">
        <f>'Lista Zespołów'!$D55&amp;'Lista Zespołów'!$E55</f>
        <v>I4</v>
      </c>
      <c r="B55" s="59">
        <v>52</v>
      </c>
      <c r="C55" s="79"/>
      <c r="D55" s="58" t="s">
        <v>27</v>
      </c>
      <c r="E55" s="58">
        <v>4</v>
      </c>
    </row>
    <row r="56" spans="1:5" ht="25.8">
      <c r="A56" s="58" t="str">
        <f>'Lista Zespołów'!$D56&amp;'Lista Zespołów'!$E56</f>
        <v>I5</v>
      </c>
      <c r="B56" s="59">
        <v>53</v>
      </c>
      <c r="C56" s="79"/>
      <c r="D56" s="58" t="s">
        <v>27</v>
      </c>
      <c r="E56" s="58">
        <v>5</v>
      </c>
    </row>
    <row r="57" spans="1:7" ht="25.8">
      <c r="A57" s="58" t="str">
        <f>'Lista Zespołów'!$D57&amp;'Lista Zespołów'!$E57</f>
        <v>I6</v>
      </c>
      <c r="B57" s="67">
        <v>54</v>
      </c>
      <c r="C57" s="66"/>
      <c r="D57" s="69" t="s">
        <v>27</v>
      </c>
      <c r="E57" s="69">
        <v>6</v>
      </c>
      <c r="F57" s="85"/>
      <c r="G57" s="85"/>
    </row>
    <row r="58" spans="1:5" ht="25.8">
      <c r="A58" s="58" t="str">
        <f>'Lista Zespołów'!$D58&amp;'Lista Zespołów'!$E58</f>
        <v>J1</v>
      </c>
      <c r="B58" s="59">
        <v>55</v>
      </c>
      <c r="C58" s="5"/>
      <c r="D58" s="58" t="s">
        <v>28</v>
      </c>
      <c r="E58" s="58">
        <v>1</v>
      </c>
    </row>
    <row r="59" spans="1:5" ht="25.8">
      <c r="A59" s="58" t="str">
        <f>'Lista Zespołów'!$D59&amp;'Lista Zespołów'!$E59</f>
        <v>J2</v>
      </c>
      <c r="B59" s="59">
        <v>56</v>
      </c>
      <c r="C59" s="5"/>
      <c r="D59" s="58" t="s">
        <v>28</v>
      </c>
      <c r="E59" s="58">
        <v>2</v>
      </c>
    </row>
    <row r="60" spans="1:5" ht="25.8">
      <c r="A60" s="58" t="str">
        <f>'Lista Zespołów'!$D60&amp;'Lista Zespołów'!$E60</f>
        <v>J3</v>
      </c>
      <c r="B60" s="59">
        <v>57</v>
      </c>
      <c r="C60" s="5"/>
      <c r="D60" s="58" t="s">
        <v>28</v>
      </c>
      <c r="E60" s="58">
        <v>3</v>
      </c>
    </row>
    <row r="61" spans="1:5" ht="25.8">
      <c r="A61" s="58" t="str">
        <f>'Lista Zespołów'!$D61&amp;'Lista Zespołów'!$E61</f>
        <v>J4</v>
      </c>
      <c r="B61" s="59">
        <v>58</v>
      </c>
      <c r="C61" s="79"/>
      <c r="D61" s="58" t="s">
        <v>28</v>
      </c>
      <c r="E61" s="58">
        <v>4</v>
      </c>
    </row>
    <row r="62" spans="1:5" ht="25.8">
      <c r="A62" s="58" t="str">
        <f>'Lista Zespołów'!$D62&amp;'Lista Zespołów'!$E62</f>
        <v>J5</v>
      </c>
      <c r="B62" s="59">
        <v>59</v>
      </c>
      <c r="C62" s="5"/>
      <c r="D62" s="58" t="s">
        <v>28</v>
      </c>
      <c r="E62" s="58">
        <v>5</v>
      </c>
    </row>
    <row r="63" spans="1:7" ht="25.8">
      <c r="A63" s="58" t="str">
        <f>'Lista Zespołów'!$D63&amp;'Lista Zespołów'!$E63</f>
        <v>J6</v>
      </c>
      <c r="B63" s="67">
        <v>60</v>
      </c>
      <c r="C63" s="66"/>
      <c r="D63" s="69" t="s">
        <v>28</v>
      </c>
      <c r="E63" s="69">
        <v>6</v>
      </c>
      <c r="F63" s="85"/>
      <c r="G63" s="85"/>
    </row>
    <row r="64" spans="1:5" ht="25.8">
      <c r="A64" s="58" t="str">
        <f>'Lista Zespołów'!$D64&amp;'Lista Zespołów'!$E64</f>
        <v>K1</v>
      </c>
      <c r="B64" s="59">
        <v>61</v>
      </c>
      <c r="C64" s="5"/>
      <c r="D64" s="58" t="s">
        <v>29</v>
      </c>
      <c r="E64" s="58">
        <v>1</v>
      </c>
    </row>
    <row r="65" spans="1:5" ht="25.8">
      <c r="A65" s="58" t="str">
        <f>'Lista Zespołów'!$D65&amp;'Lista Zespołów'!$E65</f>
        <v>K2</v>
      </c>
      <c r="B65" s="59">
        <v>62</v>
      </c>
      <c r="C65" s="5"/>
      <c r="D65" s="58" t="s">
        <v>29</v>
      </c>
      <c r="E65" s="58">
        <v>2</v>
      </c>
    </row>
    <row r="66" spans="1:5" ht="25.8">
      <c r="A66" s="58" t="str">
        <f>'Lista Zespołów'!$D66&amp;'Lista Zespołów'!$E66</f>
        <v>K3</v>
      </c>
      <c r="B66" s="59">
        <v>63</v>
      </c>
      <c r="C66" s="5"/>
      <c r="D66" s="58" t="s">
        <v>29</v>
      </c>
      <c r="E66" s="58">
        <v>3</v>
      </c>
    </row>
    <row r="67" spans="1:5" ht="25.8">
      <c r="A67" s="58" t="str">
        <f>'Lista Zespołów'!$D67&amp;'Lista Zespołów'!$E67</f>
        <v>K4</v>
      </c>
      <c r="B67" s="59">
        <v>64</v>
      </c>
      <c r="C67" s="79"/>
      <c r="D67" s="58" t="s">
        <v>29</v>
      </c>
      <c r="E67" s="58">
        <v>4</v>
      </c>
    </row>
    <row r="68" spans="1:5" ht="25.8">
      <c r="A68" s="58" t="str">
        <f>'Lista Zespołów'!$D68&amp;'Lista Zespołów'!$E68</f>
        <v>K5</v>
      </c>
      <c r="B68" s="59">
        <v>65</v>
      </c>
      <c r="C68" s="5"/>
      <c r="D68" s="58" t="s">
        <v>29</v>
      </c>
      <c r="E68" s="58">
        <v>5</v>
      </c>
    </row>
    <row r="69" spans="1:7" ht="25.8">
      <c r="A69" s="6" t="str">
        <f>'Lista Zespołów'!$D69&amp;'Lista Zespołów'!$E69</f>
        <v>K6</v>
      </c>
      <c r="B69" s="67">
        <v>66</v>
      </c>
      <c r="C69" s="66"/>
      <c r="D69" s="68" t="s">
        <v>29</v>
      </c>
      <c r="E69" s="68">
        <v>6</v>
      </c>
      <c r="F69" s="85"/>
      <c r="G69" s="85"/>
    </row>
    <row r="70" spans="1:6" ht="25.8">
      <c r="A70" s="6" t="str">
        <f>'Lista Zespołów'!$D70&amp;'Lista Zespołów'!$E70</f>
        <v>L1</v>
      </c>
      <c r="B70" s="59">
        <v>67</v>
      </c>
      <c r="C70" s="5"/>
      <c r="D70" s="6" t="s">
        <v>30</v>
      </c>
      <c r="E70" s="6">
        <v>1</v>
      </c>
      <c r="F70" t="s">
        <v>40</v>
      </c>
    </row>
    <row r="71" spans="1:5" ht="25.8">
      <c r="A71" s="6" t="str">
        <f>'Lista Zespołów'!$D71&amp;'Lista Zespołów'!$E71</f>
        <v>L2</v>
      </c>
      <c r="B71" s="59">
        <v>68</v>
      </c>
      <c r="C71" s="5"/>
      <c r="D71" s="6" t="s">
        <v>30</v>
      </c>
      <c r="E71" s="6">
        <v>2</v>
      </c>
    </row>
    <row r="72" spans="1:5" ht="25.8">
      <c r="A72" s="6" t="str">
        <f>'Lista Zespołów'!$D72&amp;'Lista Zespołów'!$E72</f>
        <v>L3</v>
      </c>
      <c r="B72" s="59">
        <v>69</v>
      </c>
      <c r="C72" s="5"/>
      <c r="D72" s="6" t="s">
        <v>30</v>
      </c>
      <c r="E72" s="6">
        <v>3</v>
      </c>
    </row>
    <row r="73" spans="1:5" ht="25.8">
      <c r="A73" s="6" t="str">
        <f>'Lista Zespołów'!$D73&amp;'Lista Zespołów'!$E73</f>
        <v>L4</v>
      </c>
      <c r="B73" s="59">
        <v>70</v>
      </c>
      <c r="C73" s="5"/>
      <c r="D73" s="6" t="s">
        <v>30</v>
      </c>
      <c r="E73" s="6">
        <v>4</v>
      </c>
    </row>
    <row r="74" spans="1:5" ht="25.8">
      <c r="A74" s="6" t="str">
        <f>'Lista Zespołów'!$D74&amp;'Lista Zespołów'!$E74</f>
        <v>L5</v>
      </c>
      <c r="B74" s="59">
        <v>71</v>
      </c>
      <c r="C74" s="5"/>
      <c r="D74" s="6" t="s">
        <v>30</v>
      </c>
      <c r="E74" s="6">
        <v>5</v>
      </c>
    </row>
    <row r="75" spans="1:5" ht="25.8">
      <c r="A75" s="6" t="str">
        <f>'Lista Zespołów'!$D75&amp;'Lista Zespołów'!$E75</f>
        <v>L6</v>
      </c>
      <c r="B75" s="59">
        <v>72</v>
      </c>
      <c r="C75" s="79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7">
      <selection activeCell="V16" sqref="V16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A</v>
      </c>
      <c r="L3" s="96"/>
      <c r="M3" s="50"/>
    </row>
    <row r="4" spans="1:13" ht="26.25" customHeight="1">
      <c r="A4" s="10">
        <v>1</v>
      </c>
      <c r="B4" s="11" t="str">
        <f>VLOOKUP($B$1&amp;A4,'Lista Zespołów'!$A$4:$E$75,3,FALSE)</f>
        <v>DĘBINA NIEPORĘT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55</v>
      </c>
      <c r="I4" s="35">
        <f aca="true" t="shared" si="4" ref="I4:I7">_xlfn.IFERROR(G4/H4,0)</f>
        <v>1.9090909090909092</v>
      </c>
      <c r="K4" s="96"/>
      <c r="L4" s="96"/>
      <c r="M4" s="50"/>
    </row>
    <row r="5" spans="1:13" ht="26.25" customHeight="1">
      <c r="A5" s="12">
        <v>2</v>
      </c>
      <c r="B5" s="13" t="str">
        <f>VLOOKUP($B$1&amp;A5,'Lista Zespołów'!$A$4:$E$75,3,FALSE)</f>
        <v>ATENA WARSZAWA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96</v>
      </c>
      <c r="H5" s="31">
        <f>SUM(E$15:E$21)</f>
        <v>81</v>
      </c>
      <c r="I5" s="32">
        <f t="shared" si="4"/>
        <v>1.1851851851851851</v>
      </c>
      <c r="K5" s="96"/>
      <c r="L5" s="96"/>
      <c r="M5" s="50"/>
    </row>
    <row r="6" spans="1:13" ht="26.25" customHeight="1">
      <c r="A6" s="10">
        <v>3</v>
      </c>
      <c r="B6" s="11" t="str">
        <f>VLOOKUP($B$1&amp;A6,'Lista Zespołów'!$A$4:$E$75,3,FALSE)</f>
        <v>RADOMKA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94</v>
      </c>
      <c r="H6" s="34">
        <f>SUM(G$15:G$21)</f>
        <v>94</v>
      </c>
      <c r="I6" s="35">
        <f t="shared" si="4"/>
        <v>1</v>
      </c>
      <c r="K6" s="96"/>
      <c r="L6" s="96"/>
      <c r="M6" s="50"/>
    </row>
    <row r="7" spans="1:13" ht="26.25" customHeight="1">
      <c r="A7" s="12">
        <v>4</v>
      </c>
      <c r="B7" s="13" t="str">
        <f>VLOOKUP($B$1&amp;A7,'Lista Zespołów'!$A$4:$E$75,3,FALSE)</f>
        <v>UKS LESZNOWOLA 1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88</v>
      </c>
      <c r="H7" s="31">
        <f>SUM(I$15:I$21)</f>
        <v>106</v>
      </c>
      <c r="I7" s="32">
        <f t="shared" si="4"/>
        <v>0.8301886792452831</v>
      </c>
      <c r="K7" s="96"/>
      <c r="L7" s="96"/>
      <c r="M7" s="50"/>
    </row>
    <row r="8" spans="1:13" ht="26.25" customHeight="1">
      <c r="A8" s="10">
        <v>5</v>
      </c>
      <c r="B8" s="11" t="str">
        <f>VLOOKUP($B$1&amp;A8,'Lista Zespołów'!$A$4:$E$75,3,FALSE)</f>
        <v>KKS KOZIENICE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75</v>
      </c>
      <c r="H8" s="34">
        <f>SUM(K$15:K$21)</f>
        <v>102</v>
      </c>
      <c r="I8" s="35">
        <f>_xlfn.IFERROR(G8/H8,0)</f>
        <v>0.7352941176470589</v>
      </c>
      <c r="K8" s="96"/>
      <c r="L8" s="96"/>
      <c r="M8" s="50"/>
    </row>
    <row r="9" spans="1:13" ht="26.25" customHeight="1">
      <c r="A9" s="12">
        <v>6</v>
      </c>
      <c r="B9" s="13" t="str">
        <f>VLOOKUP($B$1&amp;A9,'Lista Zespołów'!$A$4:$E$75,3,FALSE)</f>
        <v>OLIMP MIŃSK MAZ. 1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79</v>
      </c>
      <c r="H9" s="31">
        <f>SUM(M$15:M$21)</f>
        <v>99</v>
      </c>
      <c r="I9" s="32">
        <f aca="true" t="shared" si="7" ref="I9">_xlfn.IFERROR(G9/H9,0)</f>
        <v>0.797979797979798</v>
      </c>
      <c r="K9" s="96"/>
      <c r="L9" s="9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DĘBINA NIEPORĘT 1</v>
      </c>
      <c r="D14" s="98"/>
      <c r="E14" s="97" t="str">
        <f>VLOOKUP($B$1&amp;E13,'Lista Zespołów'!$A$4:$E$75,3,FALSE)</f>
        <v>ATENA WARSZAWA 1</v>
      </c>
      <c r="F14" s="98"/>
      <c r="G14" s="97" t="str">
        <f>VLOOKUP($B$1&amp;G13,'Lista Zespołów'!$A$4:$E$75,3,FALSE)</f>
        <v>RADOMKA 1</v>
      </c>
      <c r="H14" s="98"/>
      <c r="I14" s="97" t="str">
        <f>VLOOKUP($B$1&amp;I13,'Lista Zespołów'!$A$4:$E$75,3,FALSE)</f>
        <v>UKS LESZNOWOLA 1</v>
      </c>
      <c r="J14" s="98"/>
      <c r="K14" s="103" t="str">
        <f>VLOOKUP($B$1&amp;K13,'Lista Zespołów'!$A$4:$E$75,3,FALSE)</f>
        <v>KKS KOZIENICE 1</v>
      </c>
      <c r="L14" s="104"/>
      <c r="M14" s="97" t="str">
        <f>VLOOKUP($B$1&amp;M13,'Lista Zespołów'!$A$4:$E$75,3,FALSE)</f>
        <v>OLIMP MIŃSK MAZ. 1</v>
      </c>
      <c r="N14" s="98"/>
      <c r="O14" s="91"/>
      <c r="P14" s="92"/>
    </row>
    <row r="15" spans="1:16" ht="73.5" customHeight="1" thickBot="1">
      <c r="A15" s="70">
        <v>1</v>
      </c>
      <c r="B15" s="80" t="str">
        <f>VLOOKUP($B$1&amp;A15,'Lista Zespołów'!$A$4:$E$75,3,FALSE)</f>
        <v>DĘBINA NIEPORĘT 1</v>
      </c>
      <c r="C15" s="22" t="s">
        <v>16</v>
      </c>
      <c r="D15" s="23" t="s">
        <v>16</v>
      </c>
      <c r="E15" s="17">
        <v>21</v>
      </c>
      <c r="F15" s="27">
        <v>11</v>
      </c>
      <c r="G15" s="17">
        <v>21</v>
      </c>
      <c r="H15" s="27">
        <v>11</v>
      </c>
      <c r="I15" s="17">
        <v>21</v>
      </c>
      <c r="J15" s="27">
        <v>16</v>
      </c>
      <c r="K15" s="17">
        <v>21</v>
      </c>
      <c r="L15" s="27">
        <v>6</v>
      </c>
      <c r="M15" s="17">
        <v>21</v>
      </c>
      <c r="N15" s="27">
        <v>11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Zespołów'!$A$4:$E$75,3,FALSE)</f>
        <v>ATENA WARSZAWA 1</v>
      </c>
      <c r="C16" s="76">
        <f>IF(F15="","",F15)</f>
        <v>11</v>
      </c>
      <c r="D16" s="77">
        <f>IF(E15="","",E15)</f>
        <v>21</v>
      </c>
      <c r="E16" s="24" t="s">
        <v>16</v>
      </c>
      <c r="F16" s="25" t="s">
        <v>16</v>
      </c>
      <c r="G16" s="21">
        <v>22</v>
      </c>
      <c r="H16" s="28">
        <v>20</v>
      </c>
      <c r="I16" s="21">
        <v>21</v>
      </c>
      <c r="J16" s="28">
        <v>16</v>
      </c>
      <c r="K16" s="21">
        <v>21</v>
      </c>
      <c r="L16" s="28">
        <v>14</v>
      </c>
      <c r="M16" s="21">
        <v>21</v>
      </c>
      <c r="N16" s="28">
        <v>10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Zespołów'!$A$4:$E$75,3,FALSE)</f>
        <v>RADOMKA 1</v>
      </c>
      <c r="C17" s="75">
        <f>IF(H15="","",H15)</f>
        <v>11</v>
      </c>
      <c r="D17" s="78">
        <f>IF(G15="","",G15)</f>
        <v>21</v>
      </c>
      <c r="E17" s="75">
        <f>IF(H16="","",H16)</f>
        <v>20</v>
      </c>
      <c r="F17" s="78">
        <f>IF(G16="","",G16)</f>
        <v>22</v>
      </c>
      <c r="G17" s="26" t="s">
        <v>16</v>
      </c>
      <c r="H17" s="23" t="s">
        <v>16</v>
      </c>
      <c r="I17" s="17">
        <v>21</v>
      </c>
      <c r="J17" s="27">
        <v>18</v>
      </c>
      <c r="K17" s="17">
        <v>21</v>
      </c>
      <c r="L17" s="27">
        <v>18</v>
      </c>
      <c r="M17" s="17">
        <v>21</v>
      </c>
      <c r="N17" s="27">
        <v>15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Zespołów'!$A$4:$E$75,3,FALSE)</f>
        <v>UKS LESZNOWOLA 1</v>
      </c>
      <c r="C18" s="76">
        <f>IF(J15="","",J15)</f>
        <v>16</v>
      </c>
      <c r="D18" s="77">
        <f>IF(I15="","",I15)</f>
        <v>21</v>
      </c>
      <c r="E18" s="76">
        <f>IF(J16="","",J16)</f>
        <v>16</v>
      </c>
      <c r="F18" s="77">
        <f>IF(I16="","",I16)</f>
        <v>21</v>
      </c>
      <c r="G18" s="76">
        <f>IF(J17="","",J17)</f>
        <v>18</v>
      </c>
      <c r="H18" s="77">
        <f>IF(I17="","",I17)</f>
        <v>21</v>
      </c>
      <c r="I18" s="24" t="s">
        <v>16</v>
      </c>
      <c r="J18" s="25" t="s">
        <v>16</v>
      </c>
      <c r="K18" s="21">
        <v>18</v>
      </c>
      <c r="L18" s="28">
        <v>21</v>
      </c>
      <c r="M18" s="21">
        <v>20</v>
      </c>
      <c r="N18" s="28">
        <v>22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KKS KOZIENICE 1</v>
      </c>
      <c r="C19" s="76">
        <f>IF(L15="","",L15)</f>
        <v>6</v>
      </c>
      <c r="D19" s="77">
        <f>IF(K15="","",K15)</f>
        <v>21</v>
      </c>
      <c r="E19" s="76">
        <f>IF(L16="","",L16)</f>
        <v>14</v>
      </c>
      <c r="F19" s="77">
        <f>IF(K16="","",K16)</f>
        <v>21</v>
      </c>
      <c r="G19" s="76">
        <f>IF(L17="","",L17)</f>
        <v>18</v>
      </c>
      <c r="H19" s="77">
        <f>IF(K17="","",K17)</f>
        <v>21</v>
      </c>
      <c r="I19" s="76">
        <f>IF(L18="","",L18)</f>
        <v>21</v>
      </c>
      <c r="J19" s="77">
        <f>IF(K18="","",K18)</f>
        <v>18</v>
      </c>
      <c r="K19" s="24" t="s">
        <v>16</v>
      </c>
      <c r="L19" s="57" t="s">
        <v>16</v>
      </c>
      <c r="M19" s="17">
        <v>16</v>
      </c>
      <c r="N19" s="27">
        <v>21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Zespołów'!$A$4:$E$75,3,FALSE)</f>
        <v>OLIMP MIŃSK MAZ. 1</v>
      </c>
      <c r="C20" s="76">
        <f>IF(N15="","",N15)</f>
        <v>11</v>
      </c>
      <c r="D20" s="77">
        <f>IF(M15="","",M15)</f>
        <v>21</v>
      </c>
      <c r="E20" s="76">
        <f>IF(N16="","",N16)</f>
        <v>10</v>
      </c>
      <c r="F20" s="77">
        <f>IF(M16="","",M16)</f>
        <v>21</v>
      </c>
      <c r="G20" s="76">
        <f>IF(N17="","",N17)</f>
        <v>15</v>
      </c>
      <c r="H20" s="77">
        <f>IF(M17="","",M17)</f>
        <v>21</v>
      </c>
      <c r="I20" s="76">
        <f>IF(N18="","",N18)</f>
        <v>22</v>
      </c>
      <c r="J20" s="77">
        <f>IF(M18="","",M18)</f>
        <v>20</v>
      </c>
      <c r="K20" s="76">
        <f>IF(N19="","",N19)</f>
        <v>21</v>
      </c>
      <c r="L20" s="77">
        <f>IF(M19="","",M19)</f>
        <v>16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DĘBINA NIEPORĘT 1</v>
      </c>
      <c r="C24" s="52" t="s">
        <v>21</v>
      </c>
      <c r="D24" s="51" t="str">
        <f>VLOOKUP(J24,'Lista Zespołów'!$A$4:$E$75,3,FALSE)</f>
        <v>OLIMP MIŃSK MAZ. 1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Zespołów'!$A$4:$E$75,3,FALSE)</f>
        <v>ATENA WARSZAWA 1</v>
      </c>
      <c r="C25" s="52" t="s">
        <v>21</v>
      </c>
      <c r="D25" s="51" t="str">
        <f>VLOOKUP(J25,'Lista Zespołów'!$A$4:$E$75,3,FALSE)</f>
        <v>KKS KOZIENICE 1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Zespołów'!$A$4:$E$75,3,FALSE)</f>
        <v>RADOMKA 1</v>
      </c>
      <c r="C26" s="52" t="s">
        <v>21</v>
      </c>
      <c r="D26" s="51" t="str">
        <f>VLOOKUP(J26,'Lista Zespołów'!$A$4:$E$75,3,FALSE)</f>
        <v>UKS LESZNOWOLA 1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OLIMP MIŃSK MAZ. 1</v>
      </c>
      <c r="C28" s="52" t="s">
        <v>21</v>
      </c>
      <c r="D28" s="51" t="str">
        <f>VLOOKUP(J28,'Lista Zespołów'!$A$4:$E$75,3,FALSE)</f>
        <v>UKS LESZNOWOLA 1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Zespołów'!$A$4:$E$75,3,FALSE)</f>
        <v>KKS KOZIENICE 1</v>
      </c>
      <c r="C29" s="52" t="s">
        <v>21</v>
      </c>
      <c r="D29" s="51" t="str">
        <f>VLOOKUP(J29,'Lista Zespołów'!$A$4:$E$75,3,FALSE)</f>
        <v>RADOMKA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Zespołów'!$A$4:$E$75,3,FALSE)</f>
        <v>DĘBINA NIEPORĘT 1</v>
      </c>
      <c r="C30" s="52" t="s">
        <v>21</v>
      </c>
      <c r="D30" s="51" t="str">
        <f>VLOOKUP(J30,'Lista Zespołów'!$A$4:$E$75,3,FALSE)</f>
        <v>ATENA WARSZAWA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ATENA WARSZAWA 1</v>
      </c>
      <c r="C32" s="52" t="s">
        <v>21</v>
      </c>
      <c r="D32" s="51" t="str">
        <f>VLOOKUP(J32,'Lista Zespołów'!$A$4:$E$75,3,FALSE)</f>
        <v>OLIMP MIŃSK MAZ. 1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Zespołów'!$A$4:$E$75,3,FALSE)</f>
        <v>RADOMKA 1</v>
      </c>
      <c r="C33" s="52" t="s">
        <v>21</v>
      </c>
      <c r="D33" s="51" t="str">
        <f>VLOOKUP(J33,'Lista Zespołów'!$A$4:$E$75,3,FALSE)</f>
        <v>DĘBINA NIEPORĘT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Zespołów'!$A$4:$E$75,3,FALSE)</f>
        <v>UKS LESZNOWOLA 1</v>
      </c>
      <c r="C34" s="52" t="s">
        <v>21</v>
      </c>
      <c r="D34" s="51" t="str">
        <f>VLOOKUP(J34,'Lista Zespołów'!$A$4:$E$75,3,FALSE)</f>
        <v>KKS KOZIENICE 1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OLIMP MIŃSK MAZ. 1</v>
      </c>
      <c r="C36" s="52" t="s">
        <v>21</v>
      </c>
      <c r="D36" s="51" t="str">
        <f>VLOOKUP(J36,'Lista Zespołów'!$A$4:$E$75,3,FALSE)</f>
        <v>KKS KOZIENICE 1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Zespołów'!$A$4:$E$75,3,FALSE)</f>
        <v>DĘBINA NIEPORĘT 1</v>
      </c>
      <c r="C37" s="52" t="s">
        <v>21</v>
      </c>
      <c r="D37" s="51" t="str">
        <f>VLOOKUP(J37,'Lista Zespołów'!$A$4:$E$75,3,FALSE)</f>
        <v>UKS LESZNOWOLA 1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Zespołów'!$A$4:$E$75,3,FALSE)</f>
        <v>ATENA WARSZAWA 1</v>
      </c>
      <c r="C38" s="54" t="s">
        <v>21</v>
      </c>
      <c r="D38" s="51" t="str">
        <f>VLOOKUP(J38,'Lista Zespołów'!$A$4:$E$75,3,FALSE)</f>
        <v>RADOMKA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RADOMKA 1</v>
      </c>
      <c r="C40" s="52" t="s">
        <v>21</v>
      </c>
      <c r="D40" s="51" t="str">
        <f>VLOOKUP(J40,'Lista Zespołów'!$A$4:$E$75,3,FALSE)</f>
        <v>OLIMP MIŃSK MAZ. 1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Zespołów'!$A$4:$E$75,3,FALSE)</f>
        <v>UKS LESZNOWOLA 1</v>
      </c>
      <c r="C41" s="54" t="s">
        <v>21</v>
      </c>
      <c r="D41" s="51" t="str">
        <f>VLOOKUP(J41,'Lista Zespołów'!$A$4:$E$75,3,FALSE)</f>
        <v>ATENA WARSZAWA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Zespołów'!$A$4:$E$75,3,FALSE)</f>
        <v>KKS KOZIENICE 1</v>
      </c>
      <c r="C42" s="56" t="s">
        <v>21</v>
      </c>
      <c r="D42" s="51" t="str">
        <f>VLOOKUP(J42,'Lista Zespołów'!$A$4:$E$75,3,FALSE)</f>
        <v>DĘBINA NIEPORĘT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7">
      <selection activeCell="C8" sqref="C8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B</v>
      </c>
      <c r="L3" s="96"/>
      <c r="M3" s="50"/>
    </row>
    <row r="4" spans="1:13" ht="26.25" customHeight="1">
      <c r="A4" s="10">
        <v>1</v>
      </c>
      <c r="B4" s="11" t="str">
        <f>VLOOKUP($B$1&amp;A4,'Lista Zespołów'!$A$4:$E$75,3,FALSE)</f>
        <v>SPARTA WARSZAWA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97</v>
      </c>
      <c r="H4" s="34">
        <f>SUM(C$15:C$21)</f>
        <v>59</v>
      </c>
      <c r="I4" s="35">
        <f aca="true" t="shared" si="4" ref="I4:I7">_xlfn.IFERROR(G4/H4,0)</f>
        <v>1.6440677966101696</v>
      </c>
      <c r="K4" s="96"/>
      <c r="L4" s="96"/>
      <c r="M4" s="50"/>
    </row>
    <row r="5" spans="1:13" ht="26.25" customHeight="1">
      <c r="A5" s="12">
        <v>2</v>
      </c>
      <c r="B5" s="13" t="str">
        <f>VLOOKUP($B$1&amp;A5,'Lista Zespołów'!$A$4:$E$75,3,FALSE)</f>
        <v>ASTW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90</v>
      </c>
      <c r="H5" s="31">
        <f>SUM(E$15:E$21)</f>
        <v>92</v>
      </c>
      <c r="I5" s="32">
        <f t="shared" si="4"/>
        <v>0.9782608695652174</v>
      </c>
      <c r="K5" s="96"/>
      <c r="L5" s="96"/>
      <c r="M5" s="50"/>
    </row>
    <row r="6" spans="1:13" ht="26.25" customHeight="1">
      <c r="A6" s="10">
        <v>3</v>
      </c>
      <c r="B6" s="11" t="str">
        <f>VLOOKUP($B$1&amp;A6,'Lista Zespołów'!$A$4:$E$75,3,FALSE)</f>
        <v>RADOMKA 2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99</v>
      </c>
      <c r="H6" s="34">
        <f>SUM(G$15:G$21)</f>
        <v>79</v>
      </c>
      <c r="I6" s="35">
        <f t="shared" si="4"/>
        <v>1.2531645569620253</v>
      </c>
      <c r="K6" s="96"/>
      <c r="L6" s="96"/>
      <c r="M6" s="50"/>
    </row>
    <row r="7" spans="1:13" ht="26.25" customHeight="1">
      <c r="A7" s="12">
        <v>4</v>
      </c>
      <c r="B7" s="13" t="str">
        <f>VLOOKUP($B$1&amp;A7,'Lista Zespołów'!$A$4:$E$75,3,FALSE)</f>
        <v>NIKE OSTROŁĘKA 1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64</v>
      </c>
      <c r="H7" s="31">
        <f>SUM(I$15:I$21)</f>
        <v>102</v>
      </c>
      <c r="I7" s="32">
        <f t="shared" si="4"/>
        <v>0.6274509803921569</v>
      </c>
      <c r="K7" s="96"/>
      <c r="L7" s="96"/>
      <c r="M7" s="50"/>
    </row>
    <row r="8" spans="1:13" ht="26.25" customHeight="1">
      <c r="A8" s="10">
        <v>5</v>
      </c>
      <c r="B8" s="11" t="str">
        <f>VLOOKUP($B$1&amp;A8,'Lista Zespołów'!$A$4:$E$75,3,FALSE)</f>
        <v>UKS LESZNOWOLA 2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89</v>
      </c>
      <c r="H8" s="34">
        <f>SUM(K$15:K$21)</f>
        <v>100</v>
      </c>
      <c r="I8" s="35">
        <f>_xlfn.IFERROR(G8/H8,0)</f>
        <v>0.89</v>
      </c>
      <c r="K8" s="96"/>
      <c r="L8" s="96"/>
      <c r="M8" s="50"/>
    </row>
    <row r="9" spans="1:13" ht="26.25" customHeight="1">
      <c r="A9" s="12">
        <v>6</v>
      </c>
      <c r="B9" s="13" t="str">
        <f>VLOOKUP($B$1&amp;A9,'Lista Zespołów'!$A$4:$E$75,3,FALSE)</f>
        <v>SPARTA WARSZAWA 3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87</v>
      </c>
      <c r="H9" s="31">
        <f>SUM(M$15:M$21)</f>
        <v>94</v>
      </c>
      <c r="I9" s="32">
        <f aca="true" t="shared" si="7" ref="I9">_xlfn.IFERROR(G9/H9,0)</f>
        <v>0.925531914893617</v>
      </c>
      <c r="K9" s="96"/>
      <c r="L9" s="9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SPARTA WARSZAWA 1</v>
      </c>
      <c r="D14" s="98"/>
      <c r="E14" s="97" t="str">
        <f>VLOOKUP($B$1&amp;E13,'Lista Zespołów'!$A$4:$E$75,3,FALSE)</f>
        <v>ASTW</v>
      </c>
      <c r="F14" s="98"/>
      <c r="G14" s="97" t="str">
        <f>VLOOKUP($B$1&amp;G13,'Lista Zespołów'!$A$4:$E$75,3,FALSE)</f>
        <v>RADOMKA 2</v>
      </c>
      <c r="H14" s="98"/>
      <c r="I14" s="97" t="str">
        <f>VLOOKUP($B$1&amp;I13,'Lista Zespołów'!$A$4:$E$75,3,FALSE)</f>
        <v>NIKE OSTROŁĘKA 1</v>
      </c>
      <c r="J14" s="98"/>
      <c r="K14" s="103" t="str">
        <f>VLOOKUP($B$1&amp;K13,'Lista Zespołów'!$A$4:$E$75,3,FALSE)</f>
        <v>UKS LESZNOWOLA 2</v>
      </c>
      <c r="L14" s="104"/>
      <c r="M14" s="97" t="str">
        <f>VLOOKUP($B$1&amp;M13,'Lista Zespołów'!$A$4:$E$75,3,FALSE)</f>
        <v>SPARTA WARSZAWA 3</v>
      </c>
      <c r="N14" s="98"/>
      <c r="O14" s="91"/>
      <c r="P14" s="92"/>
    </row>
    <row r="15" spans="1:16" ht="73.5" customHeight="1" thickBot="1">
      <c r="A15" s="70">
        <v>1</v>
      </c>
      <c r="B15" s="82" t="str">
        <f>VLOOKUP($B$1&amp;A15,'Lista Zespołów'!$A$4:$E$75,3,FALSE)</f>
        <v>SPARTA WARSZAWA 1</v>
      </c>
      <c r="C15" s="22" t="s">
        <v>16</v>
      </c>
      <c r="D15" s="23" t="s">
        <v>16</v>
      </c>
      <c r="E15" s="17">
        <v>21</v>
      </c>
      <c r="F15" s="27">
        <v>14</v>
      </c>
      <c r="G15" s="17">
        <v>13</v>
      </c>
      <c r="H15" s="27">
        <v>21</v>
      </c>
      <c r="I15" s="17">
        <v>21</v>
      </c>
      <c r="J15" s="27">
        <v>6</v>
      </c>
      <c r="K15" s="17">
        <v>21</v>
      </c>
      <c r="L15" s="27">
        <v>7</v>
      </c>
      <c r="M15" s="17">
        <v>21</v>
      </c>
      <c r="N15" s="27">
        <v>11</v>
      </c>
      <c r="O15" s="17"/>
      <c r="P15" s="27"/>
    </row>
    <row r="16" spans="1:16" ht="73.5" customHeight="1" thickBot="1">
      <c r="A16" s="72">
        <v>2</v>
      </c>
      <c r="B16" s="83" t="str">
        <f>VLOOKUP($B$1&amp;A16,'Lista Zespołów'!$A$4:$E$75,3,FALSE)</f>
        <v>ASTW</v>
      </c>
      <c r="C16" s="76">
        <f>IF(F15="","",F15)</f>
        <v>14</v>
      </c>
      <c r="D16" s="77">
        <f>IF(E15="","",E15)</f>
        <v>21</v>
      </c>
      <c r="E16" s="24" t="s">
        <v>16</v>
      </c>
      <c r="F16" s="25" t="s">
        <v>16</v>
      </c>
      <c r="G16" s="21">
        <v>15</v>
      </c>
      <c r="H16" s="28">
        <v>21</v>
      </c>
      <c r="I16" s="21">
        <v>21</v>
      </c>
      <c r="J16" s="28">
        <v>15</v>
      </c>
      <c r="K16" s="21">
        <v>19</v>
      </c>
      <c r="L16" s="28">
        <v>21</v>
      </c>
      <c r="M16" s="21">
        <v>21</v>
      </c>
      <c r="N16" s="28">
        <v>14</v>
      </c>
      <c r="O16" s="21"/>
      <c r="P16" s="28"/>
    </row>
    <row r="17" spans="1:16" ht="73.5" customHeight="1" thickBot="1">
      <c r="A17" s="70">
        <v>3</v>
      </c>
      <c r="B17" s="82" t="str">
        <f>VLOOKUP($B$1&amp;A17,'Lista Zespołów'!$A$4:$E$75,3,FALSE)</f>
        <v>RADOMKA 2</v>
      </c>
      <c r="C17" s="75">
        <f>IF(H15="","",H15)</f>
        <v>21</v>
      </c>
      <c r="D17" s="78">
        <f>IF(G15="","",G15)</f>
        <v>13</v>
      </c>
      <c r="E17" s="75">
        <f>IF(H16="","",H16)</f>
        <v>21</v>
      </c>
      <c r="F17" s="78">
        <f>IF(G16="","",G16)</f>
        <v>15</v>
      </c>
      <c r="G17" s="26" t="s">
        <v>16</v>
      </c>
      <c r="H17" s="23" t="s">
        <v>16</v>
      </c>
      <c r="I17" s="17">
        <v>21</v>
      </c>
      <c r="J17" s="27">
        <v>9</v>
      </c>
      <c r="K17" s="17">
        <v>19</v>
      </c>
      <c r="L17" s="27">
        <v>21</v>
      </c>
      <c r="M17" s="17">
        <v>17</v>
      </c>
      <c r="N17" s="27">
        <v>21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Zespołów'!$A$4:$E$75,3,FALSE)</f>
        <v>NIKE OSTROŁĘKA 1</v>
      </c>
      <c r="C18" s="76">
        <f>IF(J15="","",J15)</f>
        <v>6</v>
      </c>
      <c r="D18" s="77">
        <f>IF(I15="","",I15)</f>
        <v>21</v>
      </c>
      <c r="E18" s="76">
        <f>IF(J16="","",J16)</f>
        <v>15</v>
      </c>
      <c r="F18" s="77">
        <f>IF(I16="","",I16)</f>
        <v>21</v>
      </c>
      <c r="G18" s="76">
        <f>IF(J17="","",J17)</f>
        <v>9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18</v>
      </c>
      <c r="M18" s="21">
        <v>13</v>
      </c>
      <c r="N18" s="28">
        <v>21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UKS LESZNOWOLA 2</v>
      </c>
      <c r="C19" s="76">
        <f>IF(L15="","",L15)</f>
        <v>7</v>
      </c>
      <c r="D19" s="77">
        <f>IF(K15="","",K15)</f>
        <v>21</v>
      </c>
      <c r="E19" s="76">
        <f>IF(L16="","",L16)</f>
        <v>21</v>
      </c>
      <c r="F19" s="77">
        <f>IF(K16="","",K16)</f>
        <v>19</v>
      </c>
      <c r="G19" s="76">
        <f>IF(L17="","",L17)</f>
        <v>21</v>
      </c>
      <c r="H19" s="77">
        <f>IF(K17="","",K17)</f>
        <v>19</v>
      </c>
      <c r="I19" s="76">
        <f>IF(L18="","",L18)</f>
        <v>18</v>
      </c>
      <c r="J19" s="77">
        <f>IF(K18="","",K18)</f>
        <v>21</v>
      </c>
      <c r="K19" s="24" t="s">
        <v>16</v>
      </c>
      <c r="L19" s="57" t="s">
        <v>16</v>
      </c>
      <c r="M19" s="17">
        <v>22</v>
      </c>
      <c r="N19" s="27">
        <v>20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Zespołów'!$A$4:$E$75,3,FALSE)</f>
        <v>SPARTA WARSZAWA 3</v>
      </c>
      <c r="C20" s="76">
        <f>IF(N15="","",N15)</f>
        <v>11</v>
      </c>
      <c r="D20" s="77">
        <f>IF(M15="","",M15)</f>
        <v>21</v>
      </c>
      <c r="E20" s="76">
        <f>IF(N16="","",N16)</f>
        <v>14</v>
      </c>
      <c r="F20" s="77">
        <f>IF(M16="","",M16)</f>
        <v>21</v>
      </c>
      <c r="G20" s="76">
        <f>IF(N17="","",N17)</f>
        <v>21</v>
      </c>
      <c r="H20" s="77">
        <f>IF(M17="","",M17)</f>
        <v>17</v>
      </c>
      <c r="I20" s="76">
        <f>IF(N18="","",N18)</f>
        <v>21</v>
      </c>
      <c r="J20" s="77">
        <f>IF(M18="","",M18)</f>
        <v>13</v>
      </c>
      <c r="K20" s="76">
        <f>IF(N19="","",N19)</f>
        <v>20</v>
      </c>
      <c r="L20" s="77">
        <f>IF(M19="","",M19)</f>
        <v>22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SPARTA WARSZAWA 1</v>
      </c>
      <c r="C24" s="52" t="s">
        <v>21</v>
      </c>
      <c r="D24" s="51" t="str">
        <f>VLOOKUP(J24,'Lista Zespołów'!$A$4:$E$75,3,FALSE)</f>
        <v>SPARTA WARSZAWA 3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Zespołów'!$A$4:$E$75,3,FALSE)</f>
        <v>ASTW</v>
      </c>
      <c r="C25" s="52" t="s">
        <v>21</v>
      </c>
      <c r="D25" s="51" t="str">
        <f>VLOOKUP(J25,'Lista Zespołów'!$A$4:$E$75,3,FALSE)</f>
        <v>UKS LESZNOWOLA 2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Zespołów'!$A$4:$E$75,3,FALSE)</f>
        <v>RADOMKA 2</v>
      </c>
      <c r="C26" s="52" t="s">
        <v>21</v>
      </c>
      <c r="D26" s="51" t="str">
        <f>VLOOKUP(J26,'Lista Zespołów'!$A$4:$E$75,3,FALSE)</f>
        <v>NIKE OSTROŁĘKA 1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SPARTA WARSZAWA 3</v>
      </c>
      <c r="C28" s="52" t="s">
        <v>21</v>
      </c>
      <c r="D28" s="51" t="str">
        <f>VLOOKUP(J28,'Lista Zespołów'!$A$4:$E$75,3,FALSE)</f>
        <v>NIKE OSTROŁĘKA 1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Zespołów'!$A$4:$E$75,3,FALSE)</f>
        <v>UKS LESZNOWOLA 2</v>
      </c>
      <c r="C29" s="52" t="s">
        <v>21</v>
      </c>
      <c r="D29" s="51" t="str">
        <f>VLOOKUP(J29,'Lista Zespołów'!$A$4:$E$75,3,FALSE)</f>
        <v>RADOMKA 2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Zespołów'!$A$4:$E$75,3,FALSE)</f>
        <v>SPARTA WARSZAWA 1</v>
      </c>
      <c r="C30" s="52" t="s">
        <v>21</v>
      </c>
      <c r="D30" s="51" t="str">
        <f>VLOOKUP(J30,'Lista Zespołów'!$A$4:$E$75,3,FALSE)</f>
        <v>ASTW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ASTW</v>
      </c>
      <c r="C32" s="52" t="s">
        <v>21</v>
      </c>
      <c r="D32" s="51" t="str">
        <f>VLOOKUP(J32,'Lista Zespołów'!$A$4:$E$75,3,FALSE)</f>
        <v>SPARTA WARSZAWA 3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Zespołów'!$A$4:$E$75,3,FALSE)</f>
        <v>RADOMKA 2</v>
      </c>
      <c r="C33" s="52" t="s">
        <v>21</v>
      </c>
      <c r="D33" s="51" t="str">
        <f>VLOOKUP(J33,'Lista Zespołów'!$A$4:$E$75,3,FALSE)</f>
        <v>SPARTA WARSZAWA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Zespołów'!$A$4:$E$75,3,FALSE)</f>
        <v>NIKE OSTROŁĘKA 1</v>
      </c>
      <c r="C34" s="52" t="s">
        <v>21</v>
      </c>
      <c r="D34" s="51" t="str">
        <f>VLOOKUP(J34,'Lista Zespołów'!$A$4:$E$75,3,FALSE)</f>
        <v>UKS LESZNOWOLA 2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SPARTA WARSZAWA 3</v>
      </c>
      <c r="C36" s="52" t="s">
        <v>21</v>
      </c>
      <c r="D36" s="51" t="str">
        <f>VLOOKUP(J36,'Lista Zespołów'!$A$4:$E$75,3,FALSE)</f>
        <v>UKS LESZNOWOLA 2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Zespołów'!$A$4:$E$75,3,FALSE)</f>
        <v>SPARTA WARSZAWA 1</v>
      </c>
      <c r="C37" s="52" t="s">
        <v>21</v>
      </c>
      <c r="D37" s="51" t="str">
        <f>VLOOKUP(J37,'Lista Zespołów'!$A$4:$E$75,3,FALSE)</f>
        <v>NIKE OSTROŁĘKA 1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Zespołów'!$A$4:$E$75,3,FALSE)</f>
        <v>ASTW</v>
      </c>
      <c r="C38" s="54" t="s">
        <v>21</v>
      </c>
      <c r="D38" s="51" t="str">
        <f>VLOOKUP(J38,'Lista Zespołów'!$A$4:$E$75,3,FALSE)</f>
        <v>RADOMKA 2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RADOMKA 2</v>
      </c>
      <c r="C40" s="52" t="s">
        <v>21</v>
      </c>
      <c r="D40" s="51" t="str">
        <f>VLOOKUP(J40,'Lista Zespołów'!$A$4:$E$75,3,FALSE)</f>
        <v>SPARTA WARSZAWA 3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Zespołów'!$A$4:$E$75,3,FALSE)</f>
        <v>NIKE OSTROŁĘKA 1</v>
      </c>
      <c r="C41" s="54" t="s">
        <v>21</v>
      </c>
      <c r="D41" s="51" t="str">
        <f>VLOOKUP(J41,'Lista Zespołów'!$A$4:$E$75,3,FALSE)</f>
        <v>ASTW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Zespołów'!$A$4:$E$75,3,FALSE)</f>
        <v>UKS LESZNOWOLA 2</v>
      </c>
      <c r="C42" s="54" t="s">
        <v>21</v>
      </c>
      <c r="D42" s="51" t="str">
        <f>VLOOKUP(J42,'Lista Zespołów'!$A$4:$E$75,3,FALSE)</f>
        <v>SPARTA WARSZAWA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5">
      <selection activeCell="X15" sqref="X15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C</v>
      </c>
      <c r="L3" s="106"/>
      <c r="M3" s="50"/>
    </row>
    <row r="4" spans="1:13" ht="26.25" customHeight="1">
      <c r="A4" s="10">
        <v>1</v>
      </c>
      <c r="B4" s="11" t="str">
        <f>VLOOKUP($B$1&amp;A4,'Lista Zespołów'!$A$4:$E$75,3,FALSE)</f>
        <v>SPS KONSTANCIN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38</v>
      </c>
      <c r="I4" s="35">
        <f aca="true" t="shared" si="4" ref="I4:I7">_xlfn.IFERROR(G4/H4,0)</f>
        <v>2.763157894736842</v>
      </c>
      <c r="K4" s="106"/>
      <c r="L4" s="106"/>
      <c r="M4" s="50"/>
    </row>
    <row r="5" spans="1:13" ht="26.25" customHeight="1">
      <c r="A5" s="12">
        <v>2</v>
      </c>
      <c r="B5" s="13" t="str">
        <f>VLOOKUP($B$1&amp;A5,'Lista Zespołów'!$A$4:$E$75,3,FALSE)</f>
        <v>DĘBINA NIEPORĘT 2</v>
      </c>
      <c r="C5" s="30">
        <f t="shared" si="0"/>
        <v>0</v>
      </c>
      <c r="D5" s="31">
        <f t="shared" si="1"/>
        <v>0</v>
      </c>
      <c r="E5" s="31">
        <f t="shared" si="2"/>
        <v>4</v>
      </c>
      <c r="F5" s="31">
        <f t="shared" si="3"/>
        <v>4</v>
      </c>
      <c r="G5" s="31">
        <f>SUM(F$15:F$21)</f>
        <v>0</v>
      </c>
      <c r="H5" s="31">
        <f>SUM(E$15:E$21)</f>
        <v>84</v>
      </c>
      <c r="I5" s="32">
        <f t="shared" si="4"/>
        <v>0</v>
      </c>
      <c r="K5" s="106"/>
      <c r="L5" s="106"/>
      <c r="M5" s="50"/>
    </row>
    <row r="6" spans="1:13" ht="26.25" customHeight="1">
      <c r="A6" s="10">
        <v>3</v>
      </c>
      <c r="B6" s="11" t="str">
        <f>VLOOKUP($B$1&amp;A6,'Lista Zespołów'!$A$4:$E$75,3,FALSE)</f>
        <v>NIKE OSTROŁĘKA 3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98</v>
      </c>
      <c r="H6" s="34">
        <f>SUM(G$15:G$21)</f>
        <v>65</v>
      </c>
      <c r="I6" s="35">
        <f t="shared" si="4"/>
        <v>1.5076923076923077</v>
      </c>
      <c r="K6" s="106"/>
      <c r="L6" s="106"/>
      <c r="M6" s="50"/>
    </row>
    <row r="7" spans="1:13" ht="26.25" customHeight="1">
      <c r="A7" s="12">
        <v>4</v>
      </c>
      <c r="B7" s="13" t="str">
        <f>VLOOKUP($B$1&amp;A7,'Lista Zespołów'!$A$4:$E$75,3,FALSE)</f>
        <v>VICTORIA LUBOWIDZ 1</v>
      </c>
      <c r="C7" s="30">
        <f t="shared" si="0"/>
        <v>0</v>
      </c>
      <c r="D7" s="31">
        <f t="shared" si="1"/>
        <v>0</v>
      </c>
      <c r="E7" s="31">
        <f t="shared" si="2"/>
        <v>4</v>
      </c>
      <c r="F7" s="31">
        <f t="shared" si="3"/>
        <v>4</v>
      </c>
      <c r="G7" s="31">
        <f>SUM(J$15:J$21)</f>
        <v>0</v>
      </c>
      <c r="H7" s="31">
        <f>SUM(I$15:I$21)</f>
        <v>84</v>
      </c>
      <c r="I7" s="32">
        <f t="shared" si="4"/>
        <v>0</v>
      </c>
      <c r="K7" s="106"/>
      <c r="L7" s="106"/>
      <c r="M7" s="50"/>
    </row>
    <row r="8" spans="1:13" ht="26.25" customHeight="1">
      <c r="A8" s="10">
        <v>5</v>
      </c>
      <c r="B8" s="11" t="str">
        <f>VLOOKUP($B$1&amp;A8,'Lista Zespołów'!$A$4:$E$75,3,FALSE)</f>
        <v>UKS LESZNOWOLA 3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101</v>
      </c>
      <c r="H8" s="34">
        <f>SUM(K$15:K$21)</f>
        <v>61</v>
      </c>
      <c r="I8" s="35">
        <f>_xlfn.IFERROR(G8/H8,0)</f>
        <v>1.6557377049180328</v>
      </c>
      <c r="K8" s="106"/>
      <c r="L8" s="106"/>
      <c r="M8" s="50"/>
    </row>
    <row r="9" spans="1:13" ht="26.25" customHeight="1">
      <c r="A9" s="12">
        <v>6</v>
      </c>
      <c r="B9" s="13" t="str">
        <f>VLOOKUP($B$1&amp;A9,'Lista Zespołów'!$A$4:$E$75,3,FALSE)</f>
        <v>POLONEZ WYSZKÓW 1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91</v>
      </c>
      <c r="H9" s="31">
        <f>SUM(M$15:M$21)</f>
        <v>63</v>
      </c>
      <c r="I9" s="32">
        <f aca="true" t="shared" si="7" ref="I9">_xlfn.IFERROR(G9/H9,0)</f>
        <v>1.4444444444444444</v>
      </c>
      <c r="K9" s="106"/>
      <c r="L9" s="10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SPS KONSTANCIN</v>
      </c>
      <c r="D14" s="98"/>
      <c r="E14" s="97" t="str">
        <f>VLOOKUP($B$1&amp;E13,'Lista Zespołów'!$A$4:$E$75,3,FALSE)</f>
        <v>DĘBINA NIEPORĘT 2</v>
      </c>
      <c r="F14" s="98"/>
      <c r="G14" s="97" t="str">
        <f>VLOOKUP($B$1&amp;G13,'Lista Zespołów'!$A$4:$E$75,3,FALSE)</f>
        <v>NIKE OSTROŁĘKA 3</v>
      </c>
      <c r="H14" s="98"/>
      <c r="I14" s="97" t="str">
        <f>VLOOKUP($B$1&amp;I13,'Lista Zespołów'!$A$4:$E$75,3,FALSE)</f>
        <v>VICTORIA LUBOWIDZ 1</v>
      </c>
      <c r="J14" s="98"/>
      <c r="K14" s="103" t="str">
        <f>VLOOKUP($B$1&amp;K13,'Lista Zespołów'!$A$4:$E$75,3,FALSE)</f>
        <v>UKS LESZNOWOLA 3</v>
      </c>
      <c r="L14" s="104"/>
      <c r="M14" s="97" t="str">
        <f>VLOOKUP($B$1&amp;M13,'Lista Zespołów'!$A$4:$E$75,3,FALSE)</f>
        <v>POLONEZ WYSZKÓW 1</v>
      </c>
      <c r="N14" s="98"/>
      <c r="O14" s="91"/>
      <c r="P14" s="92"/>
    </row>
    <row r="15" spans="1:16" ht="73.5" customHeight="1" thickBot="1">
      <c r="A15" s="70">
        <v>1</v>
      </c>
      <c r="B15" s="71" t="str">
        <f>VLOOKUP($B$1&amp;A15,'Lista Zespołów'!$A$4:$E$75,3,FALSE)</f>
        <v>SPS KONSTANCIN</v>
      </c>
      <c r="C15" s="22" t="s">
        <v>16</v>
      </c>
      <c r="D15" s="23" t="s">
        <v>16</v>
      </c>
      <c r="E15" s="17">
        <v>21</v>
      </c>
      <c r="F15" s="27">
        <v>0</v>
      </c>
      <c r="G15" s="17">
        <v>21</v>
      </c>
      <c r="H15" s="27">
        <v>12</v>
      </c>
      <c r="I15" s="17">
        <v>21</v>
      </c>
      <c r="J15" s="27">
        <v>0</v>
      </c>
      <c r="K15" s="17">
        <v>21</v>
      </c>
      <c r="L15" s="27">
        <v>17</v>
      </c>
      <c r="M15" s="17">
        <v>21</v>
      </c>
      <c r="N15" s="27">
        <v>9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DĘBINA NIEPORĘT 2</v>
      </c>
      <c r="C16" s="76">
        <f>IF(F15="","",F15)</f>
        <v>0</v>
      </c>
      <c r="D16" s="77">
        <f>IF(E15="","",E15)</f>
        <v>21</v>
      </c>
      <c r="E16" s="24" t="s">
        <v>16</v>
      </c>
      <c r="F16" s="25" t="s">
        <v>16</v>
      </c>
      <c r="G16" s="21">
        <v>0</v>
      </c>
      <c r="H16" s="28">
        <v>21</v>
      </c>
      <c r="I16" s="21">
        <v>0</v>
      </c>
      <c r="J16" s="28">
        <v>0</v>
      </c>
      <c r="K16" s="21">
        <v>0</v>
      </c>
      <c r="L16" s="28">
        <v>21</v>
      </c>
      <c r="M16" s="21">
        <v>0</v>
      </c>
      <c r="N16" s="28">
        <v>21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NIKE OSTROŁĘKA 3</v>
      </c>
      <c r="C17" s="75">
        <f>IF(H15="","",H15)</f>
        <v>12</v>
      </c>
      <c r="D17" s="78">
        <f>IF(G15="","",G15)</f>
        <v>21</v>
      </c>
      <c r="E17" s="75">
        <f>IF(H16="","",H16)</f>
        <v>21</v>
      </c>
      <c r="F17" s="78">
        <f>IF(G16="","",G16)</f>
        <v>0</v>
      </c>
      <c r="G17" s="26" t="s">
        <v>16</v>
      </c>
      <c r="H17" s="23" t="s">
        <v>16</v>
      </c>
      <c r="I17" s="17">
        <v>21</v>
      </c>
      <c r="J17" s="27">
        <v>0</v>
      </c>
      <c r="K17" s="17">
        <v>23</v>
      </c>
      <c r="L17" s="27">
        <v>21</v>
      </c>
      <c r="M17" s="17">
        <v>21</v>
      </c>
      <c r="N17" s="27">
        <v>23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VICTORIA LUBOWIDZ 1</v>
      </c>
      <c r="C18" s="76">
        <f>IF(J15="","",J15)</f>
        <v>0</v>
      </c>
      <c r="D18" s="77">
        <f>IF(I15="","",I15)</f>
        <v>21</v>
      </c>
      <c r="E18" s="76">
        <f>IF(J16="","",J16)</f>
        <v>0</v>
      </c>
      <c r="F18" s="77">
        <f>IF(I16="","",I16)</f>
        <v>0</v>
      </c>
      <c r="G18" s="76">
        <f>IF(J17="","",J17)</f>
        <v>0</v>
      </c>
      <c r="H18" s="77">
        <f>IF(I17="","",I17)</f>
        <v>21</v>
      </c>
      <c r="I18" s="24" t="s">
        <v>16</v>
      </c>
      <c r="J18" s="25" t="s">
        <v>16</v>
      </c>
      <c r="K18" s="21">
        <v>0</v>
      </c>
      <c r="L18" s="28">
        <v>21</v>
      </c>
      <c r="M18" s="21">
        <v>0</v>
      </c>
      <c r="N18" s="28">
        <v>21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UKS LESZNOWOLA 3</v>
      </c>
      <c r="C19" s="76">
        <f>IF(L15="","",L15)</f>
        <v>17</v>
      </c>
      <c r="D19" s="77">
        <f>IF(K15="","",K15)</f>
        <v>21</v>
      </c>
      <c r="E19" s="76">
        <f>IF(L16="","",L16)</f>
        <v>21</v>
      </c>
      <c r="F19" s="77">
        <f>IF(K16="","",K16)</f>
        <v>0</v>
      </c>
      <c r="G19" s="76">
        <f>IF(L17="","",L17)</f>
        <v>21</v>
      </c>
      <c r="H19" s="77">
        <f>IF(K17="","",K17)</f>
        <v>23</v>
      </c>
      <c r="I19" s="76">
        <f>IF(L18="","",L18)</f>
        <v>21</v>
      </c>
      <c r="J19" s="77">
        <f>IF(K18="","",K18)</f>
        <v>0</v>
      </c>
      <c r="K19" s="24" t="s">
        <v>16</v>
      </c>
      <c r="L19" s="57" t="s">
        <v>16</v>
      </c>
      <c r="M19" s="17">
        <v>21</v>
      </c>
      <c r="N19" s="27">
        <v>17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POLONEZ WYSZKÓW 1</v>
      </c>
      <c r="C20" s="76">
        <f>IF(N15="","",N15)</f>
        <v>9</v>
      </c>
      <c r="D20" s="77">
        <f>IF(M15="","",M15)</f>
        <v>21</v>
      </c>
      <c r="E20" s="76">
        <f>IF(N16="","",N16)</f>
        <v>21</v>
      </c>
      <c r="F20" s="77">
        <f>IF(M16="","",M16)</f>
        <v>0</v>
      </c>
      <c r="G20" s="76">
        <f>IF(N17="","",N17)</f>
        <v>23</v>
      </c>
      <c r="H20" s="77">
        <f>IF(M17="","",M17)</f>
        <v>21</v>
      </c>
      <c r="I20" s="76">
        <f>IF(N18="","",N18)</f>
        <v>21</v>
      </c>
      <c r="J20" s="77">
        <f>IF(M18="","",M18)</f>
        <v>0</v>
      </c>
      <c r="K20" s="76">
        <f>IF(N19="","",N19)</f>
        <v>17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SPS KONSTANCIN</v>
      </c>
      <c r="C24" s="52" t="s">
        <v>21</v>
      </c>
      <c r="D24" s="51" t="str">
        <f>VLOOKUP(J24,'Lista Zespołów'!$A$4:$E$75,3,FALSE)</f>
        <v>POLONEZ WYSZKÓW 1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4">
      <c r="A25" s="47">
        <v>2</v>
      </c>
      <c r="B25" s="51" t="str">
        <f>VLOOKUP(H25,'Lista Zespołów'!$A$4:$E$75,3,FALSE)</f>
        <v>DĘBINA NIEPORĘT 2</v>
      </c>
      <c r="C25" s="52" t="s">
        <v>21</v>
      </c>
      <c r="D25" s="51" t="str">
        <f>VLOOKUP(J25,'Lista Zespołów'!$A$4:$E$75,3,FALSE)</f>
        <v>UKS LESZNOWOLA 3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4">
      <c r="A26" s="47">
        <v>3</v>
      </c>
      <c r="B26" s="51" t="str">
        <f>VLOOKUP(H26,'Lista Zespołów'!$A$4:$E$75,3,FALSE)</f>
        <v>NIKE OSTROŁĘKA 3</v>
      </c>
      <c r="C26" s="52" t="s">
        <v>21</v>
      </c>
      <c r="D26" s="51" t="str">
        <f>VLOOKUP(J26,'Lista Zespołów'!$A$4:$E$75,3,FALSE)</f>
        <v>VICTORIA LUBOWIDZ 1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POLONEZ WYSZKÓW 1</v>
      </c>
      <c r="C28" s="52" t="s">
        <v>21</v>
      </c>
      <c r="D28" s="51" t="str">
        <f>VLOOKUP(J28,'Lista Zespołów'!$A$4:$E$75,3,FALSE)</f>
        <v>VICTORIA LUBOWIDZ 1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4">
      <c r="A29" s="47">
        <v>5</v>
      </c>
      <c r="B29" s="51" t="str">
        <f>VLOOKUP(H29,'Lista Zespołów'!$A$4:$E$75,3,FALSE)</f>
        <v>UKS LESZNOWOLA 3</v>
      </c>
      <c r="C29" s="52" t="s">
        <v>21</v>
      </c>
      <c r="D29" s="51" t="str">
        <f>VLOOKUP(J29,'Lista Zespołów'!$A$4:$E$75,3,FALSE)</f>
        <v>NIKE OSTROŁĘKA 3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4">
      <c r="A30" s="47">
        <v>6</v>
      </c>
      <c r="B30" s="51" t="str">
        <f>VLOOKUP(H30,'Lista Zespołów'!$A$4:$E$75,3,FALSE)</f>
        <v>SPS KONSTANCIN</v>
      </c>
      <c r="C30" s="52" t="s">
        <v>21</v>
      </c>
      <c r="D30" s="51" t="str">
        <f>VLOOKUP(J30,'Lista Zespołów'!$A$4:$E$75,3,FALSE)</f>
        <v>DĘBINA NIEPORĘT 2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DĘBINA NIEPORĘT 2</v>
      </c>
      <c r="C32" s="52" t="s">
        <v>21</v>
      </c>
      <c r="D32" s="51" t="str">
        <f>VLOOKUP(J32,'Lista Zespołów'!$A$4:$E$75,3,FALSE)</f>
        <v>POLONEZ WYSZKÓW 1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4">
      <c r="A33" s="47">
        <v>8</v>
      </c>
      <c r="B33" s="51" t="str">
        <f>VLOOKUP(H33,'Lista Zespołów'!$A$4:$E$75,3,FALSE)</f>
        <v>NIKE OSTROŁĘKA 3</v>
      </c>
      <c r="C33" s="52" t="s">
        <v>21</v>
      </c>
      <c r="D33" s="51" t="str">
        <f>VLOOKUP(J33,'Lista Zespołów'!$A$4:$E$75,3,FALSE)</f>
        <v>SPS KONSTANCIN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4">
      <c r="A34" s="47">
        <v>9</v>
      </c>
      <c r="B34" s="51" t="str">
        <f>VLOOKUP(H34,'Lista Zespołów'!$A$4:$E$75,3,FALSE)</f>
        <v>VICTORIA LUBOWIDZ 1</v>
      </c>
      <c r="C34" s="52" t="s">
        <v>21</v>
      </c>
      <c r="D34" s="51" t="str">
        <f>VLOOKUP(J34,'Lista Zespołów'!$A$4:$E$75,3,FALSE)</f>
        <v>UKS LESZNOWOLA 3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POLONEZ WYSZKÓW 1</v>
      </c>
      <c r="C36" s="52" t="s">
        <v>21</v>
      </c>
      <c r="D36" s="51" t="str">
        <f>VLOOKUP(J36,'Lista Zespołów'!$A$4:$E$75,3,FALSE)</f>
        <v>UKS LESZNOWOLA 3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4">
      <c r="A37" s="47">
        <v>11</v>
      </c>
      <c r="B37" s="51" t="str">
        <f>VLOOKUP(H37,'Lista Zespołów'!$A$4:$E$75,3,FALSE)</f>
        <v>SPS KONSTANCIN</v>
      </c>
      <c r="C37" s="52" t="s">
        <v>21</v>
      </c>
      <c r="D37" s="51" t="str">
        <f>VLOOKUP(J37,'Lista Zespołów'!$A$4:$E$75,3,FALSE)</f>
        <v>VICTORIA LUBOWIDZ 1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8">
      <c r="A38" s="47">
        <v>12</v>
      </c>
      <c r="B38" s="51" t="str">
        <f>VLOOKUP(H38,'Lista Zespołów'!$A$4:$E$75,3,FALSE)</f>
        <v>DĘBINA NIEPORĘT 2</v>
      </c>
      <c r="C38" s="54" t="s">
        <v>21</v>
      </c>
      <c r="D38" s="51" t="str">
        <f>VLOOKUP(J38,'Lista Zespołów'!$A$4:$E$75,3,FALSE)</f>
        <v>NIKE OSTROŁĘKA 3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NIKE OSTROŁĘKA 3</v>
      </c>
      <c r="C40" s="52" t="s">
        <v>21</v>
      </c>
      <c r="D40" s="51" t="str">
        <f>VLOOKUP(J40,'Lista Zespołów'!$A$4:$E$75,3,FALSE)</f>
        <v>POLONEZ WYSZKÓW 1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8">
      <c r="A41" s="47">
        <v>14</v>
      </c>
      <c r="B41" s="51" t="str">
        <f>VLOOKUP(H41,'Lista Zespołów'!$A$4:$E$75,3,FALSE)</f>
        <v>VICTORIA LUBOWIDZ 1</v>
      </c>
      <c r="C41" s="54" t="s">
        <v>21</v>
      </c>
      <c r="D41" s="51" t="str">
        <f>VLOOKUP(J41,'Lista Zespołów'!$A$4:$E$75,3,FALSE)</f>
        <v>DĘBINA NIEPORĘT 2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8">
      <c r="A42" s="47">
        <v>15</v>
      </c>
      <c r="B42" s="51" t="str">
        <f>VLOOKUP(H42,'Lista Zespołów'!$A$4:$E$75,3,FALSE)</f>
        <v>UKS LESZNOWOLA 3</v>
      </c>
      <c r="C42" s="56" t="s">
        <v>21</v>
      </c>
      <c r="D42" s="51" t="str">
        <f>VLOOKUP(J42,'Lista Zespołów'!$A$4:$E$75,3,FALSE)</f>
        <v>SPS KONSTANCIN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6">
      <selection activeCell="X15" sqref="X15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D</v>
      </c>
      <c r="L3" s="106"/>
      <c r="M3" s="50"/>
    </row>
    <row r="4" spans="1:13" ht="26.25" customHeight="1">
      <c r="A4" s="10">
        <v>1</v>
      </c>
      <c r="B4" s="11" t="str">
        <f>VLOOKUP($B$1&amp;A4,'Lista Zespołów'!$A$4:$E$75,3,FALSE)</f>
        <v>OLIMPIA WEGRÓW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93</v>
      </c>
      <c r="H4" s="34">
        <f>SUM(C$15:C$21)</f>
        <v>99</v>
      </c>
      <c r="I4" s="35">
        <f aca="true" t="shared" si="4" ref="I4:I7">_xlfn.IFERROR(G4/H4,0)</f>
        <v>0.9393939393939394</v>
      </c>
      <c r="K4" s="106"/>
      <c r="L4" s="106"/>
      <c r="M4" s="50"/>
    </row>
    <row r="5" spans="1:13" ht="26.25" customHeight="1">
      <c r="A5" s="12">
        <v>2</v>
      </c>
      <c r="B5" s="13" t="str">
        <f>VLOOKUP($B$1&amp;A5,'Lista Zespołów'!$A$4:$E$75,3,FALSE)</f>
        <v>MUKS KRÓTKA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87</v>
      </c>
      <c r="H5" s="31">
        <f>SUM(E$15:E$21)</f>
        <v>97</v>
      </c>
      <c r="I5" s="32">
        <f t="shared" si="4"/>
        <v>0.8969072164948454</v>
      </c>
      <c r="K5" s="106"/>
      <c r="L5" s="106"/>
      <c r="M5" s="50"/>
    </row>
    <row r="6" spans="1:13" ht="26.25" customHeight="1">
      <c r="A6" s="10">
        <v>3</v>
      </c>
      <c r="B6" s="11" t="str">
        <f>VLOOKUP($B$1&amp;A6,'Lista Zespołów'!$A$4:$E$75,3,FALSE)</f>
        <v>SĘP ŻELECHÓW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89</v>
      </c>
      <c r="H6" s="34">
        <f>SUM(G$15:G$21)</f>
        <v>87</v>
      </c>
      <c r="I6" s="35">
        <f t="shared" si="4"/>
        <v>1.0229885057471264</v>
      </c>
      <c r="K6" s="106"/>
      <c r="L6" s="106"/>
      <c r="M6" s="50"/>
    </row>
    <row r="7" spans="1:13" ht="26.25" customHeight="1">
      <c r="A7" s="12">
        <v>4</v>
      </c>
      <c r="B7" s="13" t="str">
        <f>VLOOKUP($B$1&amp;A7,'Lista Zespołów'!$A$4:$E$75,3,FALSE)</f>
        <v>OLIMPIA WEGRÓW 3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86</v>
      </c>
      <c r="H7" s="31">
        <f>SUM(I$15:I$21)</f>
        <v>99</v>
      </c>
      <c r="I7" s="32">
        <f t="shared" si="4"/>
        <v>0.8686868686868687</v>
      </c>
      <c r="K7" s="106"/>
      <c r="L7" s="106"/>
      <c r="M7" s="50"/>
    </row>
    <row r="8" spans="1:13" ht="26.25" customHeight="1">
      <c r="A8" s="10">
        <v>5</v>
      </c>
      <c r="B8" s="11" t="str">
        <f>VLOOKUP($B$1&amp;A8,'Lista Zespołów'!$A$4:$E$75,3,FALSE)</f>
        <v>RADOMKA 3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97</v>
      </c>
      <c r="H8" s="34">
        <f>SUM(K$15:K$21)</f>
        <v>86</v>
      </c>
      <c r="I8" s="35">
        <f>_xlfn.IFERROR(G8/H8,0)</f>
        <v>1.127906976744186</v>
      </c>
      <c r="K8" s="106"/>
      <c r="L8" s="106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2</v>
      </c>
      <c r="C9" s="30">
        <f aca="true" t="shared" si="5" ref="C9">D9*$E$1+E9*$G$1</f>
        <v>8</v>
      </c>
      <c r="D9" s="31">
        <f t="shared" si="1"/>
        <v>4</v>
      </c>
      <c r="E9" s="31">
        <f t="shared" si="2"/>
        <v>1</v>
      </c>
      <c r="F9" s="31">
        <f aca="true" t="shared" si="6" ref="F9">E9+D9</f>
        <v>5</v>
      </c>
      <c r="G9" s="31">
        <f>SUM(N$15:N$21)</f>
        <v>100</v>
      </c>
      <c r="H9" s="31">
        <f>SUM(M$15:M$21)</f>
        <v>84</v>
      </c>
      <c r="I9" s="32">
        <f aca="true" t="shared" si="7" ref="I9">_xlfn.IFERROR(G9/H9,0)</f>
        <v>1.1904761904761905</v>
      </c>
      <c r="K9" s="106"/>
      <c r="L9" s="10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OLIMPIA WEGRÓW 1</v>
      </c>
      <c r="D14" s="98"/>
      <c r="E14" s="97" t="str">
        <f>VLOOKUP($B$1&amp;E13,'Lista Zespołów'!$A$4:$E$75,3,FALSE)</f>
        <v>MUKS KRÓTKA</v>
      </c>
      <c r="F14" s="98"/>
      <c r="G14" s="97" t="str">
        <f>VLOOKUP($B$1&amp;G13,'Lista Zespołów'!$A$4:$E$75,3,FALSE)</f>
        <v>SĘP ŻELECHÓW 1</v>
      </c>
      <c r="H14" s="98"/>
      <c r="I14" s="97" t="str">
        <f>VLOOKUP($B$1&amp;I13,'Lista Zespołów'!$A$4:$E$75,3,FALSE)</f>
        <v>OLIMPIA WEGRÓW 3</v>
      </c>
      <c r="J14" s="98"/>
      <c r="K14" s="103" t="str">
        <f>VLOOKUP($B$1&amp;K13,'Lista Zespołów'!$A$4:$E$75,3,FALSE)</f>
        <v>RADOMKA 3</v>
      </c>
      <c r="L14" s="104"/>
      <c r="M14" s="97" t="str">
        <f>VLOOKUP($B$1&amp;M13,'Lista Zespołów'!$A$4:$E$75,3,FALSE)</f>
        <v>ATENA WARSZAWA 2</v>
      </c>
      <c r="N14" s="98"/>
      <c r="O14" s="91"/>
      <c r="P14" s="92"/>
    </row>
    <row r="15" spans="1:16" ht="73.5" customHeight="1" thickBot="1">
      <c r="A15" s="70">
        <v>1</v>
      </c>
      <c r="B15" s="71" t="str">
        <f>VLOOKUP($B$1&amp;A15,'Lista Zespołów'!$A$4:$E$75,3,FALSE)</f>
        <v>OLIMPIA WEGRÓW 1</v>
      </c>
      <c r="C15" s="22" t="s">
        <v>16</v>
      </c>
      <c r="D15" s="23" t="s">
        <v>16</v>
      </c>
      <c r="E15" s="17">
        <v>17</v>
      </c>
      <c r="F15" s="27">
        <v>21</v>
      </c>
      <c r="G15" s="17">
        <v>16</v>
      </c>
      <c r="H15" s="27">
        <v>21</v>
      </c>
      <c r="I15" s="17">
        <v>17</v>
      </c>
      <c r="J15" s="27">
        <v>21</v>
      </c>
      <c r="K15" s="17">
        <v>22</v>
      </c>
      <c r="L15" s="27">
        <v>20</v>
      </c>
      <c r="M15" s="17">
        <v>21</v>
      </c>
      <c r="N15" s="27">
        <v>16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MUKS KRÓTKA</v>
      </c>
      <c r="C16" s="76">
        <f>IF(F15="","",F15)</f>
        <v>21</v>
      </c>
      <c r="D16" s="77">
        <f>IF(E15="","",E15)</f>
        <v>17</v>
      </c>
      <c r="E16" s="24" t="s">
        <v>16</v>
      </c>
      <c r="F16" s="25" t="s">
        <v>16</v>
      </c>
      <c r="G16" s="21">
        <v>17</v>
      </c>
      <c r="H16" s="28">
        <v>21</v>
      </c>
      <c r="I16" s="21">
        <v>21</v>
      </c>
      <c r="J16" s="28">
        <v>17</v>
      </c>
      <c r="K16" s="21">
        <v>9</v>
      </c>
      <c r="L16" s="28">
        <v>21</v>
      </c>
      <c r="M16" s="21">
        <v>19</v>
      </c>
      <c r="N16" s="28">
        <v>21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SĘP ŻELECHÓW 1</v>
      </c>
      <c r="C17" s="75">
        <f>IF(H15="","",H15)</f>
        <v>21</v>
      </c>
      <c r="D17" s="78">
        <f>IF(G15="","",G15)</f>
        <v>16</v>
      </c>
      <c r="E17" s="75">
        <f>IF(H16="","",H16)</f>
        <v>21</v>
      </c>
      <c r="F17" s="78">
        <f>IF(G16="","",G16)</f>
        <v>17</v>
      </c>
      <c r="G17" s="26" t="s">
        <v>16</v>
      </c>
      <c r="H17" s="23" t="s">
        <v>16</v>
      </c>
      <c r="I17" s="17">
        <v>21</v>
      </c>
      <c r="J17" s="27">
        <v>12</v>
      </c>
      <c r="K17" s="17">
        <v>13</v>
      </c>
      <c r="L17" s="27">
        <v>21</v>
      </c>
      <c r="M17" s="17">
        <v>13</v>
      </c>
      <c r="N17" s="27">
        <v>21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OLIMPIA WEGRÓW 3</v>
      </c>
      <c r="C18" s="76">
        <f>IF(J15="","",J15)</f>
        <v>21</v>
      </c>
      <c r="D18" s="77">
        <f>IF(I15="","",I15)</f>
        <v>17</v>
      </c>
      <c r="E18" s="76">
        <f>IF(J16="","",J16)</f>
        <v>17</v>
      </c>
      <c r="F18" s="77">
        <f>IF(I16="","",I16)</f>
        <v>21</v>
      </c>
      <c r="G18" s="76">
        <f>IF(J17="","",J17)</f>
        <v>12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19</v>
      </c>
      <c r="M18" s="21">
        <v>15</v>
      </c>
      <c r="N18" s="28">
        <v>21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RADOMKA 3</v>
      </c>
      <c r="C19" s="76">
        <f>IF(L15="","",L15)</f>
        <v>20</v>
      </c>
      <c r="D19" s="77">
        <f>IF(K15="","",K15)</f>
        <v>22</v>
      </c>
      <c r="E19" s="76">
        <f>IF(L16="","",L16)</f>
        <v>21</v>
      </c>
      <c r="F19" s="77">
        <f>IF(K16="","",K16)</f>
        <v>9</v>
      </c>
      <c r="G19" s="76">
        <f>IF(L17="","",L17)</f>
        <v>21</v>
      </c>
      <c r="H19" s="77">
        <f>IF(K17="","",K17)</f>
        <v>13</v>
      </c>
      <c r="I19" s="76">
        <f>IF(L18="","",L18)</f>
        <v>19</v>
      </c>
      <c r="J19" s="77">
        <f>IF(K18="","",K18)</f>
        <v>21</v>
      </c>
      <c r="K19" s="24" t="s">
        <v>16</v>
      </c>
      <c r="L19" s="57" t="s">
        <v>16</v>
      </c>
      <c r="M19" s="17">
        <v>16</v>
      </c>
      <c r="N19" s="27">
        <v>21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ATENA WARSZAWA 2</v>
      </c>
      <c r="C20" s="76">
        <f>IF(N15="","",N15)</f>
        <v>16</v>
      </c>
      <c r="D20" s="77">
        <f>IF(M15="","",M15)</f>
        <v>21</v>
      </c>
      <c r="E20" s="76">
        <f>IF(N16="","",N16)</f>
        <v>21</v>
      </c>
      <c r="F20" s="77">
        <f>IF(M16="","",M16)</f>
        <v>19</v>
      </c>
      <c r="G20" s="76">
        <f>IF(N17="","",N17)</f>
        <v>21</v>
      </c>
      <c r="H20" s="77">
        <f>IF(M17="","",M17)</f>
        <v>13</v>
      </c>
      <c r="I20" s="76">
        <f>IF(N18="","",N18)</f>
        <v>21</v>
      </c>
      <c r="J20" s="77">
        <f>IF(M18="","",M18)</f>
        <v>15</v>
      </c>
      <c r="K20" s="76">
        <f>IF(N19="","",N19)</f>
        <v>21</v>
      </c>
      <c r="L20" s="77">
        <f>IF(M19="","",M19)</f>
        <v>16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OLIMPIA WEGRÓW 1</v>
      </c>
      <c r="C24" s="52" t="s">
        <v>21</v>
      </c>
      <c r="D24" s="51" t="str">
        <f>VLOOKUP(J24,'Lista Zespołów'!$A$4:$E$75,3,FALSE)</f>
        <v>ATENA WARSZAWA 2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4">
      <c r="A25" s="47">
        <v>2</v>
      </c>
      <c r="B25" s="51" t="str">
        <f>VLOOKUP(H25,'Lista Zespołów'!$A$4:$E$75,3,FALSE)</f>
        <v>MUKS KRÓTKA</v>
      </c>
      <c r="C25" s="52" t="s">
        <v>21</v>
      </c>
      <c r="D25" s="51" t="str">
        <f>VLOOKUP(J25,'Lista Zespołów'!$A$4:$E$75,3,FALSE)</f>
        <v>RADOMKA 3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4">
      <c r="A26" s="47">
        <v>3</v>
      </c>
      <c r="B26" s="51" t="str">
        <f>VLOOKUP(H26,'Lista Zespołów'!$A$4:$E$75,3,FALSE)</f>
        <v>SĘP ŻELECHÓW 1</v>
      </c>
      <c r="C26" s="52" t="s">
        <v>21</v>
      </c>
      <c r="D26" s="51" t="str">
        <f>VLOOKUP(J26,'Lista Zespołów'!$A$4:$E$75,3,FALSE)</f>
        <v>OLIMPIA WEGRÓW 3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2</v>
      </c>
      <c r="C28" s="52" t="s">
        <v>21</v>
      </c>
      <c r="D28" s="51" t="str">
        <f>VLOOKUP(J28,'Lista Zespołów'!$A$4:$E$75,3,FALSE)</f>
        <v>OLIMPIA WEGRÓW 3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4">
      <c r="A29" s="47">
        <v>5</v>
      </c>
      <c r="B29" s="51" t="str">
        <f>VLOOKUP(H29,'Lista Zespołów'!$A$4:$E$75,3,FALSE)</f>
        <v>RADOMKA 3</v>
      </c>
      <c r="C29" s="52" t="s">
        <v>21</v>
      </c>
      <c r="D29" s="51" t="str">
        <f>VLOOKUP(J29,'Lista Zespołów'!$A$4:$E$75,3,FALSE)</f>
        <v>SĘP ŻELECHÓW 1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4">
      <c r="A30" s="47">
        <v>6</v>
      </c>
      <c r="B30" s="51" t="str">
        <f>VLOOKUP(H30,'Lista Zespołów'!$A$4:$E$75,3,FALSE)</f>
        <v>OLIMPIA WEGRÓW 1</v>
      </c>
      <c r="C30" s="52" t="s">
        <v>21</v>
      </c>
      <c r="D30" s="51" t="str">
        <f>VLOOKUP(J30,'Lista Zespołów'!$A$4:$E$75,3,FALSE)</f>
        <v>MUKS KRÓTKA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MUKS KRÓTKA</v>
      </c>
      <c r="C32" s="52" t="s">
        <v>21</v>
      </c>
      <c r="D32" s="51" t="str">
        <f>VLOOKUP(J32,'Lista Zespołów'!$A$4:$E$75,3,FALSE)</f>
        <v>ATENA WARSZAWA 2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4">
      <c r="A33" s="47">
        <v>8</v>
      </c>
      <c r="B33" s="51" t="str">
        <f>VLOOKUP(H33,'Lista Zespołów'!$A$4:$E$75,3,FALSE)</f>
        <v>SĘP ŻELECHÓW 1</v>
      </c>
      <c r="C33" s="52" t="s">
        <v>21</v>
      </c>
      <c r="D33" s="51" t="str">
        <f>VLOOKUP(J33,'Lista Zespołów'!$A$4:$E$75,3,FALSE)</f>
        <v>OLIMPIA WEGRÓW 1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4">
      <c r="A34" s="47">
        <v>9</v>
      </c>
      <c r="B34" s="51" t="str">
        <f>VLOOKUP(H34,'Lista Zespołów'!$A$4:$E$75,3,FALSE)</f>
        <v>OLIMPIA WEGRÓW 3</v>
      </c>
      <c r="C34" s="52" t="s">
        <v>21</v>
      </c>
      <c r="D34" s="51" t="str">
        <f>VLOOKUP(J34,'Lista Zespołów'!$A$4:$E$75,3,FALSE)</f>
        <v>RADOMKA 3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2</v>
      </c>
      <c r="C36" s="52" t="s">
        <v>21</v>
      </c>
      <c r="D36" s="51" t="str">
        <f>VLOOKUP(J36,'Lista Zespołów'!$A$4:$E$75,3,FALSE)</f>
        <v>RADOMKA 3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4">
      <c r="A37" s="47">
        <v>11</v>
      </c>
      <c r="B37" s="51" t="str">
        <f>VLOOKUP(H37,'Lista Zespołów'!$A$4:$E$75,3,FALSE)</f>
        <v>OLIMPIA WEGRÓW 1</v>
      </c>
      <c r="C37" s="52" t="s">
        <v>21</v>
      </c>
      <c r="D37" s="51" t="str">
        <f>VLOOKUP(J37,'Lista Zespołów'!$A$4:$E$75,3,FALSE)</f>
        <v>OLIMPIA WEGRÓW 3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8">
      <c r="A38" s="47">
        <v>12</v>
      </c>
      <c r="B38" s="51" t="str">
        <f>VLOOKUP(H38,'Lista Zespołów'!$A$4:$E$75,3,FALSE)</f>
        <v>MUKS KRÓTKA</v>
      </c>
      <c r="C38" s="54" t="s">
        <v>21</v>
      </c>
      <c r="D38" s="51" t="str">
        <f>VLOOKUP(J38,'Lista Zespołów'!$A$4:$E$75,3,FALSE)</f>
        <v>SĘP ŻELECHÓW 1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SĘP ŻELECHÓW 1</v>
      </c>
      <c r="C40" s="52" t="s">
        <v>21</v>
      </c>
      <c r="D40" s="51" t="str">
        <f>VLOOKUP(J40,'Lista Zespołów'!$A$4:$E$75,3,FALSE)</f>
        <v>ATENA WARSZAWA 2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8">
      <c r="A41" s="47">
        <v>14</v>
      </c>
      <c r="B41" s="51" t="str">
        <f>VLOOKUP(H41,'Lista Zespołów'!$A$4:$E$75,3,FALSE)</f>
        <v>OLIMPIA WEGRÓW 3</v>
      </c>
      <c r="C41" s="54" t="s">
        <v>21</v>
      </c>
      <c r="D41" s="51" t="str">
        <f>VLOOKUP(J41,'Lista Zespołów'!$A$4:$E$75,3,FALSE)</f>
        <v>MUKS KRÓTKA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8">
      <c r="A42" s="47">
        <v>15</v>
      </c>
      <c r="B42" s="51" t="str">
        <f>VLOOKUP(H42,'Lista Zespołów'!$A$4:$E$75,3,FALSE)</f>
        <v>RADOMKA 3</v>
      </c>
      <c r="C42" s="56" t="s">
        <v>21</v>
      </c>
      <c r="D42" s="51" t="str">
        <f>VLOOKUP(J42,'Lista Zespołów'!$A$4:$E$75,3,FALSE)</f>
        <v>OLIMPIA WEGRÓW 1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7">
      <selection activeCell="V15" sqref="V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E</v>
      </c>
      <c r="L3" s="106"/>
      <c r="M3" s="50"/>
    </row>
    <row r="4" spans="1:13" ht="26.25" customHeight="1">
      <c r="A4" s="10">
        <v>1</v>
      </c>
      <c r="B4" s="11" t="str">
        <f>VLOOKUP($B$1&amp;A4,'Lista Zespołów'!$A$4:$E$75,3,FALSE)</f>
        <v>OLIMP MIŃSK MAZ 2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88</v>
      </c>
      <c r="H4" s="34">
        <f>SUM(C$15:C$21)</f>
        <v>84</v>
      </c>
      <c r="I4" s="35">
        <f aca="true" t="shared" si="4" ref="I4:I7">_xlfn.IFERROR(G4/H4,0)</f>
        <v>1.0476190476190477</v>
      </c>
      <c r="K4" s="106"/>
      <c r="L4" s="106"/>
      <c r="M4" s="50"/>
    </row>
    <row r="5" spans="1:13" ht="26.25" customHeight="1">
      <c r="A5" s="12">
        <v>2</v>
      </c>
      <c r="B5" s="13" t="str">
        <f>VLOOKUP($B$1&amp;A5,'Lista Zespołów'!$A$4:$E$75,3,FALSE)</f>
        <v>SEP ŻELECHÓW 2</v>
      </c>
      <c r="C5" s="30">
        <f t="shared" si="0"/>
        <v>0</v>
      </c>
      <c r="D5" s="31">
        <f t="shared" si="1"/>
        <v>0</v>
      </c>
      <c r="E5" s="31">
        <f t="shared" si="2"/>
        <v>5</v>
      </c>
      <c r="F5" s="31">
        <f t="shared" si="3"/>
        <v>5</v>
      </c>
      <c r="G5" s="31">
        <f>SUM(F$15:F$21)</f>
        <v>80</v>
      </c>
      <c r="H5" s="31">
        <f>SUM(E$15:E$21)</f>
        <v>105</v>
      </c>
      <c r="I5" s="32">
        <f t="shared" si="4"/>
        <v>0.7619047619047619</v>
      </c>
      <c r="K5" s="106"/>
      <c r="L5" s="106"/>
      <c r="M5" s="50"/>
    </row>
    <row r="6" spans="1:13" ht="26.25" customHeight="1">
      <c r="A6" s="10">
        <v>3</v>
      </c>
      <c r="B6" s="11" t="str">
        <f>VLOOKUP($B$1&amp;A6,'Lista Zespołów'!$A$4:$E$75,3,FALSE)</f>
        <v>NIKE OSTROŁĘKA 2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105</v>
      </c>
      <c r="H6" s="34">
        <f>SUM(G$15:G$21)</f>
        <v>78</v>
      </c>
      <c r="I6" s="35">
        <f t="shared" si="4"/>
        <v>1.3461538461538463</v>
      </c>
      <c r="K6" s="106"/>
      <c r="L6" s="106"/>
      <c r="M6" s="50"/>
    </row>
    <row r="7" spans="1:13" ht="26.25" customHeight="1">
      <c r="A7" s="12">
        <v>4</v>
      </c>
      <c r="B7" s="13" t="str">
        <f>VLOOKUP($B$1&amp;A7,'Lista Zespołów'!$A$4:$E$75,3,FALSE)</f>
        <v>SPARTA WARSZAWA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99</v>
      </c>
      <c r="H7" s="31">
        <f>SUM(I$15:I$21)</f>
        <v>84</v>
      </c>
      <c r="I7" s="32">
        <f t="shared" si="4"/>
        <v>1.1785714285714286</v>
      </c>
      <c r="K7" s="106"/>
      <c r="L7" s="106"/>
      <c r="M7" s="50"/>
    </row>
    <row r="8" spans="1:13" ht="26.25" customHeight="1">
      <c r="A8" s="10">
        <v>5</v>
      </c>
      <c r="B8" s="11" t="str">
        <f>VLOOKUP($B$1&amp;A8,'Lista Zespołów'!$A$4:$E$75,3,FALSE)</f>
        <v>POLONEZ WYSZKÓW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89</v>
      </c>
      <c r="H8" s="34">
        <f>SUM(K$15:K$21)</f>
        <v>82</v>
      </c>
      <c r="I8" s="35">
        <f>_xlfn.IFERROR(G8/H8,0)</f>
        <v>1.0853658536585367</v>
      </c>
      <c r="K8" s="106"/>
      <c r="L8" s="106"/>
      <c r="M8" s="50"/>
    </row>
    <row r="9" spans="1:13" ht="26.25" customHeight="1">
      <c r="A9" s="12">
        <v>6</v>
      </c>
      <c r="B9" s="13" t="str">
        <f>VLOOKUP($B$1&amp;A9,'Lista Zespołów'!$A$4:$E$75,3,FALSE)</f>
        <v>POLONEZ WYSZKÓW 3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74</v>
      </c>
      <c r="H9" s="31">
        <f>SUM(M$15:M$21)</f>
        <v>102</v>
      </c>
      <c r="I9" s="32">
        <f aca="true" t="shared" si="7" ref="I9">_xlfn.IFERROR(G9/H9,0)</f>
        <v>0.7254901960784313</v>
      </c>
      <c r="K9" s="106"/>
      <c r="L9" s="10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OLIMP MIŃSK MAZ 2</v>
      </c>
      <c r="D14" s="98"/>
      <c r="E14" s="97" t="str">
        <f>VLOOKUP($B$1&amp;E13,'Lista Zespołów'!$A$4:$E$75,3,FALSE)</f>
        <v>SEP ŻELECHÓW 2</v>
      </c>
      <c r="F14" s="98"/>
      <c r="G14" s="97" t="str">
        <f>VLOOKUP($B$1&amp;G13,'Lista Zespołów'!$A$4:$E$75,3,FALSE)</f>
        <v>NIKE OSTROŁĘKA 2</v>
      </c>
      <c r="H14" s="98"/>
      <c r="I14" s="97" t="str">
        <f>VLOOKUP($B$1&amp;I13,'Lista Zespołów'!$A$4:$E$75,3,FALSE)</f>
        <v>SPARTA WARSZAWA 2</v>
      </c>
      <c r="J14" s="98"/>
      <c r="K14" s="103" t="str">
        <f>VLOOKUP($B$1&amp;K13,'Lista Zespołów'!$A$4:$E$75,3,FALSE)</f>
        <v>POLONEZ WYSZKÓW 2</v>
      </c>
      <c r="L14" s="104"/>
      <c r="M14" s="97" t="str">
        <f>VLOOKUP($B$1&amp;M13,'Lista Zespołów'!$A$4:$E$75,3,FALSE)</f>
        <v>POLONEZ WYSZKÓW 3</v>
      </c>
      <c r="N14" s="98"/>
      <c r="O14" s="91"/>
      <c r="P14" s="92"/>
    </row>
    <row r="15" spans="1:16" ht="73.5" customHeight="1" thickBot="1">
      <c r="A15" s="70">
        <v>1</v>
      </c>
      <c r="B15" s="86" t="str">
        <f>VLOOKUP($B$1&amp;A15,'Lista Zespołów'!$A$4:$E$75,3,FALSE)</f>
        <v>OLIMP MIŃSK MAZ 2</v>
      </c>
      <c r="C15" s="22" t="s">
        <v>16</v>
      </c>
      <c r="D15" s="23" t="s">
        <v>16</v>
      </c>
      <c r="E15" s="17">
        <v>21</v>
      </c>
      <c r="F15" s="27">
        <v>19</v>
      </c>
      <c r="G15" s="17">
        <v>12</v>
      </c>
      <c r="H15" s="27">
        <v>21</v>
      </c>
      <c r="I15" s="17">
        <v>13</v>
      </c>
      <c r="J15" s="27">
        <v>21</v>
      </c>
      <c r="K15" s="17">
        <v>21</v>
      </c>
      <c r="L15" s="27">
        <v>17</v>
      </c>
      <c r="M15" s="17">
        <v>21</v>
      </c>
      <c r="N15" s="27">
        <v>6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SEP ŻELECHÓW 2</v>
      </c>
      <c r="C16" s="76">
        <f>IF(F15="","",F15)</f>
        <v>19</v>
      </c>
      <c r="D16" s="77">
        <f>IF(E15="","",E15)</f>
        <v>21</v>
      </c>
      <c r="E16" s="24" t="s">
        <v>16</v>
      </c>
      <c r="F16" s="25" t="s">
        <v>16</v>
      </c>
      <c r="G16" s="21">
        <v>17</v>
      </c>
      <c r="H16" s="28">
        <v>21</v>
      </c>
      <c r="I16" s="21">
        <v>13</v>
      </c>
      <c r="J16" s="28">
        <v>21</v>
      </c>
      <c r="K16" s="21">
        <v>12</v>
      </c>
      <c r="L16" s="28">
        <v>21</v>
      </c>
      <c r="M16" s="21">
        <v>19</v>
      </c>
      <c r="N16" s="28">
        <v>21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Zespołów'!$A$4:$E$75,3,FALSE)</f>
        <v>NIKE OSTROŁĘKA 2</v>
      </c>
      <c r="C17" s="75">
        <f>IF(H15="","",H15)</f>
        <v>21</v>
      </c>
      <c r="D17" s="78">
        <f>IF(G15="","",G15)</f>
        <v>12</v>
      </c>
      <c r="E17" s="75">
        <f>IF(H16="","",H16)</f>
        <v>21</v>
      </c>
      <c r="F17" s="78">
        <f>IF(G16="","",G16)</f>
        <v>17</v>
      </c>
      <c r="G17" s="26" t="s">
        <v>16</v>
      </c>
      <c r="H17" s="23" t="s">
        <v>16</v>
      </c>
      <c r="I17" s="17">
        <v>21</v>
      </c>
      <c r="J17" s="27">
        <v>16</v>
      </c>
      <c r="K17" s="17">
        <v>21</v>
      </c>
      <c r="L17" s="27">
        <v>15</v>
      </c>
      <c r="M17" s="17">
        <v>21</v>
      </c>
      <c r="N17" s="27">
        <v>18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SPARTA WARSZAWA 2</v>
      </c>
      <c r="C18" s="76">
        <f>IF(J15="","",J15)</f>
        <v>21</v>
      </c>
      <c r="D18" s="77">
        <f>IF(I15="","",I15)</f>
        <v>13</v>
      </c>
      <c r="E18" s="76">
        <f>IF(J16="","",J16)</f>
        <v>21</v>
      </c>
      <c r="F18" s="77">
        <f>IF(I16="","",I16)</f>
        <v>13</v>
      </c>
      <c r="G18" s="76">
        <f>IF(J17="","",J17)</f>
        <v>16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15</v>
      </c>
      <c r="M18" s="21">
        <v>20</v>
      </c>
      <c r="N18" s="28">
        <v>22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POLONEZ WYSZKÓW 2</v>
      </c>
      <c r="C19" s="76">
        <f>IF(L15="","",L15)</f>
        <v>17</v>
      </c>
      <c r="D19" s="77">
        <f>IF(K15="","",K15)</f>
        <v>21</v>
      </c>
      <c r="E19" s="76">
        <f>IF(L16="","",L16)</f>
        <v>21</v>
      </c>
      <c r="F19" s="77">
        <f>IF(K16="","",K16)</f>
        <v>12</v>
      </c>
      <c r="G19" s="76">
        <f>IF(L17="","",L17)</f>
        <v>15</v>
      </c>
      <c r="H19" s="77">
        <f>IF(K17="","",K17)</f>
        <v>21</v>
      </c>
      <c r="I19" s="76">
        <f>IF(L18="","",L18)</f>
        <v>15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7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POLONEZ WYSZKÓW 3</v>
      </c>
      <c r="C20" s="76">
        <f>IF(N15="","",N15)</f>
        <v>6</v>
      </c>
      <c r="D20" s="77">
        <f>IF(M15="","",M15)</f>
        <v>21</v>
      </c>
      <c r="E20" s="76">
        <f>IF(N16="","",N16)</f>
        <v>21</v>
      </c>
      <c r="F20" s="77">
        <f>IF(M16="","",M16)</f>
        <v>19</v>
      </c>
      <c r="G20" s="76">
        <f>IF(N17="","",N17)</f>
        <v>18</v>
      </c>
      <c r="H20" s="77">
        <f>IF(M17="","",M17)</f>
        <v>21</v>
      </c>
      <c r="I20" s="76">
        <f>IF(N18="","",N18)</f>
        <v>22</v>
      </c>
      <c r="J20" s="77">
        <f>IF(M18="","",M18)</f>
        <v>20</v>
      </c>
      <c r="K20" s="76">
        <f>IF(N19="","",N19)</f>
        <v>7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OLIMP MIŃSK MAZ 2</v>
      </c>
      <c r="C24" s="52" t="s">
        <v>21</v>
      </c>
      <c r="D24" s="51" t="str">
        <f>VLOOKUP(J24,'Lista Zespołów'!$A$4:$E$75,3,FALSE)</f>
        <v>POLONEZ WYSZKÓW 3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4">
      <c r="A25" s="47">
        <v>2</v>
      </c>
      <c r="B25" s="51" t="str">
        <f>VLOOKUP(H25,'Lista Zespołów'!$A$4:$E$75,3,FALSE)</f>
        <v>SEP ŻELECHÓW 2</v>
      </c>
      <c r="C25" s="52" t="s">
        <v>21</v>
      </c>
      <c r="D25" s="51" t="str">
        <f>VLOOKUP(J25,'Lista Zespołów'!$A$4:$E$75,3,FALSE)</f>
        <v>POLONEZ WYSZKÓW 2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4">
      <c r="A26" s="47">
        <v>3</v>
      </c>
      <c r="B26" s="51" t="str">
        <f>VLOOKUP(H26,'Lista Zespołów'!$A$4:$E$75,3,FALSE)</f>
        <v>NIKE OSTROŁĘKA 2</v>
      </c>
      <c r="C26" s="52" t="s">
        <v>21</v>
      </c>
      <c r="D26" s="51" t="str">
        <f>VLOOKUP(J26,'Lista Zespołów'!$A$4:$E$75,3,FALSE)</f>
        <v>SPARTA WARSZAWA 2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POLONEZ WYSZKÓW 3</v>
      </c>
      <c r="C28" s="52" t="s">
        <v>21</v>
      </c>
      <c r="D28" s="51" t="str">
        <f>VLOOKUP(J28,'Lista Zespołów'!$A$4:$E$75,3,FALSE)</f>
        <v>SPARTA WARSZAWA 2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4">
      <c r="A29" s="47">
        <v>5</v>
      </c>
      <c r="B29" s="51" t="str">
        <f>VLOOKUP(H29,'Lista Zespołów'!$A$4:$E$75,3,FALSE)</f>
        <v>POLONEZ WYSZKÓW 2</v>
      </c>
      <c r="C29" s="52" t="s">
        <v>21</v>
      </c>
      <c r="D29" s="51" t="str">
        <f>VLOOKUP(J29,'Lista Zespołów'!$A$4:$E$75,3,FALSE)</f>
        <v>NIKE OSTROŁĘKA 2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4">
      <c r="A30" s="47">
        <v>6</v>
      </c>
      <c r="B30" s="51" t="str">
        <f>VLOOKUP(H30,'Lista Zespołów'!$A$4:$E$75,3,FALSE)</f>
        <v>OLIMP MIŃSK MAZ 2</v>
      </c>
      <c r="C30" s="52" t="s">
        <v>21</v>
      </c>
      <c r="D30" s="51" t="str">
        <f>VLOOKUP(J30,'Lista Zespołów'!$A$4:$E$75,3,FALSE)</f>
        <v>SEP ŻELECHÓW 2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SEP ŻELECHÓW 2</v>
      </c>
      <c r="C32" s="52" t="s">
        <v>21</v>
      </c>
      <c r="D32" s="51" t="str">
        <f>VLOOKUP(J32,'Lista Zespołów'!$A$4:$E$75,3,FALSE)</f>
        <v>POLONEZ WYSZKÓW 3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4">
      <c r="A33" s="47">
        <v>8</v>
      </c>
      <c r="B33" s="51" t="str">
        <f>VLOOKUP(H33,'Lista Zespołów'!$A$4:$E$75,3,FALSE)</f>
        <v>NIKE OSTROŁĘKA 2</v>
      </c>
      <c r="C33" s="52" t="s">
        <v>21</v>
      </c>
      <c r="D33" s="51" t="str">
        <f>VLOOKUP(J33,'Lista Zespołów'!$A$4:$E$75,3,FALSE)</f>
        <v>OLIMP MIŃSK MAZ 2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4">
      <c r="A34" s="47">
        <v>9</v>
      </c>
      <c r="B34" s="51" t="str">
        <f>VLOOKUP(H34,'Lista Zespołów'!$A$4:$E$75,3,FALSE)</f>
        <v>SPARTA WARSZAWA 2</v>
      </c>
      <c r="C34" s="52" t="s">
        <v>21</v>
      </c>
      <c r="D34" s="51" t="str">
        <f>VLOOKUP(J34,'Lista Zespołów'!$A$4:$E$75,3,FALSE)</f>
        <v>POLONEZ WYSZKÓW 2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POLONEZ WYSZKÓW 3</v>
      </c>
      <c r="C36" s="52" t="s">
        <v>21</v>
      </c>
      <c r="D36" s="51" t="str">
        <f>VLOOKUP(J36,'Lista Zespołów'!$A$4:$E$75,3,FALSE)</f>
        <v>POLONEZ WYSZKÓW 2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4">
      <c r="A37" s="47">
        <v>11</v>
      </c>
      <c r="B37" s="51" t="str">
        <f>VLOOKUP(H37,'Lista Zespołów'!$A$4:$E$75,3,FALSE)</f>
        <v>OLIMP MIŃSK MAZ 2</v>
      </c>
      <c r="C37" s="52" t="s">
        <v>21</v>
      </c>
      <c r="D37" s="51" t="str">
        <f>VLOOKUP(J37,'Lista Zespołów'!$A$4:$E$75,3,FALSE)</f>
        <v>SPARTA WARSZAWA 2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8">
      <c r="A38" s="47">
        <v>12</v>
      </c>
      <c r="B38" s="51" t="str">
        <f>VLOOKUP(H38,'Lista Zespołów'!$A$4:$E$75,3,FALSE)</f>
        <v>SEP ŻELECHÓW 2</v>
      </c>
      <c r="C38" s="54" t="s">
        <v>21</v>
      </c>
      <c r="D38" s="51" t="str">
        <f>VLOOKUP(J38,'Lista Zespołów'!$A$4:$E$75,3,FALSE)</f>
        <v>NIKE OSTROŁĘKA 2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NIKE OSTROŁĘKA 2</v>
      </c>
      <c r="C40" s="52" t="s">
        <v>21</v>
      </c>
      <c r="D40" s="51" t="str">
        <f>VLOOKUP(J40,'Lista Zespołów'!$A$4:$E$75,3,FALSE)</f>
        <v>POLONEZ WYSZKÓW 3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8">
      <c r="A41" s="47">
        <v>14</v>
      </c>
      <c r="B41" s="51" t="str">
        <f>VLOOKUP(H41,'Lista Zespołów'!$A$4:$E$75,3,FALSE)</f>
        <v>SPARTA WARSZAWA 2</v>
      </c>
      <c r="C41" s="54" t="s">
        <v>21</v>
      </c>
      <c r="D41" s="51" t="str">
        <f>VLOOKUP(J41,'Lista Zespołów'!$A$4:$E$75,3,FALSE)</f>
        <v>SEP ŻELECHÓW 2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8">
      <c r="A42" s="47">
        <v>15</v>
      </c>
      <c r="B42" s="51" t="str">
        <f>VLOOKUP(H42,'Lista Zespołów'!$A$4:$E$75,3,FALSE)</f>
        <v>POLONEZ WYSZKÓW 2</v>
      </c>
      <c r="C42" s="56" t="s">
        <v>21</v>
      </c>
      <c r="D42" s="51" t="str">
        <f>VLOOKUP(J42,'Lista Zespołów'!$A$4:$E$75,3,FALSE)</f>
        <v>OLIMP MIŃSK MAZ 2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6">
      <selection activeCell="V15" sqref="V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F</v>
      </c>
      <c r="L3" s="106"/>
      <c r="M3" s="50"/>
    </row>
    <row r="4" spans="1:13" ht="26.25" customHeight="1">
      <c r="A4" s="10">
        <v>1</v>
      </c>
      <c r="B4" s="11" t="str">
        <f>VLOOKUP($B$1&amp;A4,'Lista Zespołów'!$A$4:$E$75,3,FALSE)</f>
        <v>ISKRA WARSZAWA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94</v>
      </c>
      <c r="H4" s="34">
        <f>SUM(C$15:C$21)</f>
        <v>98</v>
      </c>
      <c r="I4" s="35">
        <f aca="true" t="shared" si="4" ref="I4:I7">_xlfn.IFERROR(G4/H4,0)</f>
        <v>0.9591836734693877</v>
      </c>
      <c r="K4" s="106"/>
      <c r="L4" s="106"/>
      <c r="M4" s="50"/>
    </row>
    <row r="5" spans="1:13" ht="26.25" customHeight="1">
      <c r="A5" s="12">
        <v>2</v>
      </c>
      <c r="B5" s="13" t="str">
        <f>VLOOKUP($B$1&amp;A5,'Lista Zespołów'!$A$4:$E$75,3,FALSE)</f>
        <v>OLIMPIA WEGRÓW 2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95</v>
      </c>
      <c r="H5" s="31">
        <f>SUM(E$15:E$21)</f>
        <v>95</v>
      </c>
      <c r="I5" s="32">
        <f t="shared" si="4"/>
        <v>1</v>
      </c>
      <c r="K5" s="106"/>
      <c r="L5" s="106"/>
      <c r="M5" s="50"/>
    </row>
    <row r="6" spans="1:13" ht="26.25" customHeight="1">
      <c r="A6" s="10">
        <v>3</v>
      </c>
      <c r="B6" s="11" t="str">
        <f>VLOOKUP($B$1&amp;A6,'Lista Zespołów'!$A$4:$E$75,3,FALSE)</f>
        <v>NIKE OSTROŁĘKA 4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103</v>
      </c>
      <c r="H6" s="34">
        <f>SUM(G$15:G$21)</f>
        <v>100</v>
      </c>
      <c r="I6" s="35">
        <f t="shared" si="4"/>
        <v>1.03</v>
      </c>
      <c r="K6" s="106"/>
      <c r="L6" s="106"/>
      <c r="M6" s="50"/>
    </row>
    <row r="7" spans="1:13" ht="26.25" customHeight="1">
      <c r="A7" s="12">
        <v>4</v>
      </c>
      <c r="B7" s="13" t="str">
        <f>VLOOKUP($B$1&amp;A7,'Lista Zespołów'!$A$4:$E$75,3,FALSE)</f>
        <v>OLIMP MIŃSK MAZ. 3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80</v>
      </c>
      <c r="H7" s="31">
        <f>SUM(I$15:I$21)</f>
        <v>103</v>
      </c>
      <c r="I7" s="32">
        <f t="shared" si="4"/>
        <v>0.7766990291262136</v>
      </c>
      <c r="K7" s="106"/>
      <c r="L7" s="106"/>
      <c r="M7" s="50"/>
    </row>
    <row r="8" spans="1:13" ht="26.25" customHeight="1">
      <c r="A8" s="10">
        <v>5</v>
      </c>
      <c r="B8" s="11" t="str">
        <f>VLOOKUP($B$1&amp;A8,'Lista Zespołów'!$A$4:$E$75,3,FALSE)</f>
        <v>ATENA WARSZAWA 3</v>
      </c>
      <c r="C8" s="33">
        <f>D8*$E$1+E8*$G$1</f>
        <v>10</v>
      </c>
      <c r="D8" s="34">
        <f t="shared" si="1"/>
        <v>5</v>
      </c>
      <c r="E8" s="34">
        <f t="shared" si="2"/>
        <v>0</v>
      </c>
      <c r="F8" s="34">
        <f>E8+D8</f>
        <v>5</v>
      </c>
      <c r="G8" s="34">
        <f>SUM(L$15:L$21)</f>
        <v>105</v>
      </c>
      <c r="H8" s="34">
        <f>SUM(K$15:K$21)</f>
        <v>78</v>
      </c>
      <c r="I8" s="35">
        <f>_xlfn.IFERROR(G8/H8,0)</f>
        <v>1.3461538461538463</v>
      </c>
      <c r="K8" s="106"/>
      <c r="L8" s="106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5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92</v>
      </c>
      <c r="H9" s="31">
        <f>SUM(M$15:M$21)</f>
        <v>95</v>
      </c>
      <c r="I9" s="32">
        <f aca="true" t="shared" si="7" ref="I9">_xlfn.IFERROR(G9/H9,0)</f>
        <v>0.968421052631579</v>
      </c>
      <c r="K9" s="106"/>
      <c r="L9" s="10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ISKRA WARSZAWA 1</v>
      </c>
      <c r="D14" s="98"/>
      <c r="E14" s="97" t="str">
        <f>VLOOKUP($B$1&amp;E13,'Lista Zespołów'!$A$4:$E$75,3,FALSE)</f>
        <v>OLIMPIA WEGRÓW 2</v>
      </c>
      <c r="F14" s="98"/>
      <c r="G14" s="97" t="str">
        <f>VLOOKUP($B$1&amp;G13,'Lista Zespołów'!$A$4:$E$75,3,FALSE)</f>
        <v>NIKE OSTROŁĘKA 4</v>
      </c>
      <c r="H14" s="98"/>
      <c r="I14" s="97" t="str">
        <f>VLOOKUP($B$1&amp;I13,'Lista Zespołów'!$A$4:$E$75,3,FALSE)</f>
        <v>OLIMP MIŃSK MAZ. 3</v>
      </c>
      <c r="J14" s="98"/>
      <c r="K14" s="103" t="str">
        <f>VLOOKUP($B$1&amp;K13,'Lista Zespołów'!$A$4:$E$75,3,FALSE)</f>
        <v>ATENA WARSZAWA 3</v>
      </c>
      <c r="L14" s="104"/>
      <c r="M14" s="97" t="str">
        <f>VLOOKUP($B$1&amp;M13,'Lista Zespołów'!$A$4:$E$75,3,FALSE)</f>
        <v>ATENA WARSZAWA 5</v>
      </c>
      <c r="N14" s="98"/>
      <c r="O14" s="91"/>
      <c r="P14" s="92"/>
    </row>
    <row r="15" spans="1:16" ht="73.5" customHeight="1" thickBot="1">
      <c r="A15" s="70">
        <v>1</v>
      </c>
      <c r="B15" s="86" t="str">
        <f>VLOOKUP($B$1&amp;A15,'Lista Zespołów'!$A$4:$E$75,3,FALSE)</f>
        <v>ISKRA WARSZAWA 1</v>
      </c>
      <c r="C15" s="22" t="s">
        <v>16</v>
      </c>
      <c r="D15" s="23" t="s">
        <v>16</v>
      </c>
      <c r="E15" s="17">
        <v>14</v>
      </c>
      <c r="F15" s="27">
        <v>21</v>
      </c>
      <c r="G15" s="17">
        <v>20</v>
      </c>
      <c r="H15" s="27">
        <v>22</v>
      </c>
      <c r="I15" s="17">
        <v>21</v>
      </c>
      <c r="J15" s="27">
        <v>18</v>
      </c>
      <c r="K15" s="17">
        <v>18</v>
      </c>
      <c r="L15" s="27">
        <v>21</v>
      </c>
      <c r="M15" s="17">
        <v>21</v>
      </c>
      <c r="N15" s="27">
        <v>16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OLIMPIA WEGRÓW 2</v>
      </c>
      <c r="C16" s="76">
        <f>IF(F15="","",F15)</f>
        <v>21</v>
      </c>
      <c r="D16" s="77">
        <f>IF(E15="","",E15)</f>
        <v>14</v>
      </c>
      <c r="E16" s="24" t="s">
        <v>16</v>
      </c>
      <c r="F16" s="25" t="s">
        <v>16</v>
      </c>
      <c r="G16" s="21">
        <v>21</v>
      </c>
      <c r="H16" s="28">
        <v>18</v>
      </c>
      <c r="I16" s="21">
        <v>19</v>
      </c>
      <c r="J16" s="28">
        <v>21</v>
      </c>
      <c r="K16" s="21">
        <v>15</v>
      </c>
      <c r="L16" s="28">
        <v>21</v>
      </c>
      <c r="M16" s="21">
        <v>19</v>
      </c>
      <c r="N16" s="28">
        <v>21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Zespołów'!$A$4:$E$75,3,FALSE)</f>
        <v>NIKE OSTROŁĘKA 4</v>
      </c>
      <c r="C17" s="75">
        <f>IF(H15="","",H15)</f>
        <v>22</v>
      </c>
      <c r="D17" s="78">
        <f>IF(G15="","",G15)</f>
        <v>20</v>
      </c>
      <c r="E17" s="75">
        <f>IF(H16="","",H16)</f>
        <v>18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16</v>
      </c>
      <c r="K17" s="17">
        <v>18</v>
      </c>
      <c r="L17" s="27">
        <v>21</v>
      </c>
      <c r="M17" s="17">
        <v>24</v>
      </c>
      <c r="N17" s="27">
        <v>22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OLIMP MIŃSK MAZ. 3</v>
      </c>
      <c r="C18" s="76">
        <f>IF(J15="","",J15)</f>
        <v>18</v>
      </c>
      <c r="D18" s="77">
        <f>IF(I15="","",I15)</f>
        <v>21</v>
      </c>
      <c r="E18" s="76">
        <f>IF(J16="","",J16)</f>
        <v>21</v>
      </c>
      <c r="F18" s="77">
        <f>IF(I16="","",I16)</f>
        <v>19</v>
      </c>
      <c r="G18" s="76">
        <f>IF(J17="","",J17)</f>
        <v>16</v>
      </c>
      <c r="H18" s="77">
        <f>IF(I17="","",I17)</f>
        <v>21</v>
      </c>
      <c r="I18" s="24" t="s">
        <v>16</v>
      </c>
      <c r="J18" s="25" t="s">
        <v>16</v>
      </c>
      <c r="K18" s="21">
        <v>15</v>
      </c>
      <c r="L18" s="28">
        <v>21</v>
      </c>
      <c r="M18" s="21">
        <v>10</v>
      </c>
      <c r="N18" s="28">
        <v>21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ATENA WARSZAWA 3</v>
      </c>
      <c r="C19" s="76">
        <f>IF(L15="","",L15)</f>
        <v>21</v>
      </c>
      <c r="D19" s="77">
        <f>IF(K15="","",K15)</f>
        <v>18</v>
      </c>
      <c r="E19" s="76">
        <f>IF(L16="","",L16)</f>
        <v>21</v>
      </c>
      <c r="F19" s="77">
        <f>IF(K16="","",K16)</f>
        <v>15</v>
      </c>
      <c r="G19" s="76">
        <f>IF(L17="","",L17)</f>
        <v>21</v>
      </c>
      <c r="H19" s="77">
        <f>IF(K17="","",K17)</f>
        <v>18</v>
      </c>
      <c r="I19" s="76">
        <f>IF(L18="","",L18)</f>
        <v>21</v>
      </c>
      <c r="J19" s="77">
        <f>IF(K18="","",K18)</f>
        <v>15</v>
      </c>
      <c r="K19" s="24" t="s">
        <v>16</v>
      </c>
      <c r="L19" s="57" t="s">
        <v>16</v>
      </c>
      <c r="M19" s="17">
        <v>21</v>
      </c>
      <c r="N19" s="27">
        <v>12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ATENA WARSZAWA 5</v>
      </c>
      <c r="C20" s="76">
        <f>IF(N15="","",N15)</f>
        <v>16</v>
      </c>
      <c r="D20" s="77">
        <f>IF(M15="","",M15)</f>
        <v>21</v>
      </c>
      <c r="E20" s="76">
        <f>IF(N16="","",N16)</f>
        <v>21</v>
      </c>
      <c r="F20" s="77">
        <f>IF(M16="","",M16)</f>
        <v>19</v>
      </c>
      <c r="G20" s="76">
        <f>IF(N17="","",N17)</f>
        <v>22</v>
      </c>
      <c r="H20" s="77">
        <f>IF(M17="","",M17)</f>
        <v>24</v>
      </c>
      <c r="I20" s="76">
        <f>IF(N18="","",N18)</f>
        <v>21</v>
      </c>
      <c r="J20" s="77">
        <f>IF(M18="","",M18)</f>
        <v>10</v>
      </c>
      <c r="K20" s="76">
        <f>IF(N19="","",N19)</f>
        <v>12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ISKRA WARSZAWA 1</v>
      </c>
      <c r="C24" s="52" t="s">
        <v>21</v>
      </c>
      <c r="D24" s="51" t="str">
        <f>VLOOKUP(J24,'Lista Zespołów'!$A$4:$E$75,3,FALSE)</f>
        <v>ATENA WARSZAWA 5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4">
      <c r="A25" s="47">
        <v>2</v>
      </c>
      <c r="B25" s="51" t="str">
        <f>VLOOKUP(H25,'Lista Zespołów'!$A$4:$E$75,3,FALSE)</f>
        <v>OLIMPIA WEGRÓW 2</v>
      </c>
      <c r="C25" s="52" t="s">
        <v>21</v>
      </c>
      <c r="D25" s="51" t="str">
        <f>VLOOKUP(J25,'Lista Zespołów'!$A$4:$E$75,3,FALSE)</f>
        <v>ATENA WARSZAWA 3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4">
      <c r="A26" s="47">
        <v>3</v>
      </c>
      <c r="B26" s="51" t="str">
        <f>VLOOKUP(H26,'Lista Zespołów'!$A$4:$E$75,3,FALSE)</f>
        <v>NIKE OSTROŁĘKA 4</v>
      </c>
      <c r="C26" s="52" t="s">
        <v>21</v>
      </c>
      <c r="D26" s="51" t="str">
        <f>VLOOKUP(J26,'Lista Zespołów'!$A$4:$E$75,3,FALSE)</f>
        <v>OLIMP MIŃSK MAZ. 3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5</v>
      </c>
      <c r="C28" s="52" t="s">
        <v>21</v>
      </c>
      <c r="D28" s="51" t="str">
        <f>VLOOKUP(J28,'Lista Zespołów'!$A$4:$E$75,3,FALSE)</f>
        <v>OLIMP MIŃSK MAZ. 3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4">
      <c r="A29" s="47">
        <v>5</v>
      </c>
      <c r="B29" s="51" t="str">
        <f>VLOOKUP(H29,'Lista Zespołów'!$A$4:$E$75,3,FALSE)</f>
        <v>ATENA WARSZAWA 3</v>
      </c>
      <c r="C29" s="52" t="s">
        <v>21</v>
      </c>
      <c r="D29" s="51" t="str">
        <f>VLOOKUP(J29,'Lista Zespołów'!$A$4:$E$75,3,FALSE)</f>
        <v>NIKE OSTROŁĘKA 4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4">
      <c r="A30" s="47">
        <v>6</v>
      </c>
      <c r="B30" s="51" t="str">
        <f>VLOOKUP(H30,'Lista Zespołów'!$A$4:$E$75,3,FALSE)</f>
        <v>ISKRA WARSZAWA 1</v>
      </c>
      <c r="C30" s="52" t="s">
        <v>21</v>
      </c>
      <c r="D30" s="51" t="str">
        <f>VLOOKUP(J30,'Lista Zespołów'!$A$4:$E$75,3,FALSE)</f>
        <v>OLIMPIA WEGRÓW 2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OLIMPIA WEGRÓW 2</v>
      </c>
      <c r="C32" s="52" t="s">
        <v>21</v>
      </c>
      <c r="D32" s="51" t="str">
        <f>VLOOKUP(J32,'Lista Zespołów'!$A$4:$E$75,3,FALSE)</f>
        <v>ATENA WARSZAWA 5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4">
      <c r="A33" s="47">
        <v>8</v>
      </c>
      <c r="B33" s="51" t="str">
        <f>VLOOKUP(H33,'Lista Zespołów'!$A$4:$E$75,3,FALSE)</f>
        <v>NIKE OSTROŁĘKA 4</v>
      </c>
      <c r="C33" s="52" t="s">
        <v>21</v>
      </c>
      <c r="D33" s="51" t="str">
        <f>VLOOKUP(J33,'Lista Zespołów'!$A$4:$E$75,3,FALSE)</f>
        <v>ISKRA WARSZAWA 1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4">
      <c r="A34" s="47">
        <v>9</v>
      </c>
      <c r="B34" s="51" t="str">
        <f>VLOOKUP(H34,'Lista Zespołów'!$A$4:$E$75,3,FALSE)</f>
        <v>OLIMP MIŃSK MAZ. 3</v>
      </c>
      <c r="C34" s="52" t="s">
        <v>21</v>
      </c>
      <c r="D34" s="51" t="str">
        <f>VLOOKUP(J34,'Lista Zespołów'!$A$4:$E$75,3,FALSE)</f>
        <v>ATENA WARSZAWA 3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5</v>
      </c>
      <c r="C36" s="52" t="s">
        <v>21</v>
      </c>
      <c r="D36" s="51" t="str">
        <f>VLOOKUP(J36,'Lista Zespołów'!$A$4:$E$75,3,FALSE)</f>
        <v>ATENA WARSZAWA 3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4">
      <c r="A37" s="47">
        <v>11</v>
      </c>
      <c r="B37" s="51" t="str">
        <f>VLOOKUP(H37,'Lista Zespołów'!$A$4:$E$75,3,FALSE)</f>
        <v>ISKRA WARSZAWA 1</v>
      </c>
      <c r="C37" s="52" t="s">
        <v>21</v>
      </c>
      <c r="D37" s="51" t="str">
        <f>VLOOKUP(J37,'Lista Zespołów'!$A$4:$E$75,3,FALSE)</f>
        <v>OLIMP MIŃSK MAZ. 3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8">
      <c r="A38" s="47">
        <v>12</v>
      </c>
      <c r="B38" s="51" t="str">
        <f>VLOOKUP(H38,'Lista Zespołów'!$A$4:$E$75,3,FALSE)</f>
        <v>OLIMPIA WEGRÓW 2</v>
      </c>
      <c r="C38" s="54" t="s">
        <v>21</v>
      </c>
      <c r="D38" s="51" t="str">
        <f>VLOOKUP(J38,'Lista Zespołów'!$A$4:$E$75,3,FALSE)</f>
        <v>NIKE OSTROŁĘKA 4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NIKE OSTROŁĘKA 4</v>
      </c>
      <c r="C40" s="52" t="s">
        <v>21</v>
      </c>
      <c r="D40" s="51" t="str">
        <f>VLOOKUP(J40,'Lista Zespołów'!$A$4:$E$75,3,FALSE)</f>
        <v>ATENA WARSZAWA 5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8">
      <c r="A41" s="47">
        <v>14</v>
      </c>
      <c r="B41" s="51" t="str">
        <f>VLOOKUP(H41,'Lista Zespołów'!$A$4:$E$75,3,FALSE)</f>
        <v>OLIMP MIŃSK MAZ. 3</v>
      </c>
      <c r="C41" s="54" t="s">
        <v>21</v>
      </c>
      <c r="D41" s="51" t="str">
        <f>VLOOKUP(J41,'Lista Zespołów'!$A$4:$E$75,3,FALSE)</f>
        <v>OLIMPIA WEGRÓW 2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8">
      <c r="A42" s="47">
        <v>15</v>
      </c>
      <c r="B42" s="51" t="str">
        <f>VLOOKUP(H42,'Lista Zespołów'!$A$4:$E$75,3,FALSE)</f>
        <v>ATENA WARSZAWA 3</v>
      </c>
      <c r="C42" s="56" t="s">
        <v>21</v>
      </c>
      <c r="D42" s="51" t="str">
        <f>VLOOKUP(J42,'Lista Zespołów'!$A$4:$E$75,3,FALSE)</f>
        <v>ISKRA WARSZAWA 1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55" zoomScaleNormal="55" workbookViewId="0" topLeftCell="A3">
      <selection activeCell="U16" sqref="U16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G</v>
      </c>
      <c r="L3" s="106"/>
      <c r="M3" s="50"/>
    </row>
    <row r="4" spans="1:13" ht="26.25" customHeight="1">
      <c r="A4" s="10">
        <v>1</v>
      </c>
      <c r="B4" s="11" t="str">
        <f>VLOOKUP($B$1&amp;A4,'Lista Zespołów'!$A$4:$E$75,3,FALSE)</f>
        <v>WTS WARKA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94</v>
      </c>
      <c r="H4" s="34">
        <f>SUM(C$15:C$21)</f>
        <v>47</v>
      </c>
      <c r="I4" s="35">
        <f aca="true" t="shared" si="4" ref="I4:I7">_xlfn.IFERROR(G4/H4,0)</f>
        <v>2</v>
      </c>
      <c r="K4" s="106"/>
      <c r="L4" s="106"/>
      <c r="M4" s="50"/>
    </row>
    <row r="5" spans="1:13" ht="26.25" customHeight="1">
      <c r="A5" s="12">
        <v>2</v>
      </c>
      <c r="B5" s="13" t="str">
        <f>VLOOKUP($B$1&amp;A5,'Lista Zespołów'!$A$4:$E$75,3,FALSE)</f>
        <v>KS HALINÓW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84</v>
      </c>
      <c r="H5" s="31">
        <f>SUM(E$15:E$21)</f>
        <v>60</v>
      </c>
      <c r="I5" s="32">
        <f t="shared" si="4"/>
        <v>1.4</v>
      </c>
      <c r="K5" s="106"/>
      <c r="L5" s="106"/>
      <c r="M5" s="50"/>
    </row>
    <row r="6" spans="1:13" ht="26.25" customHeight="1">
      <c r="A6" s="10">
        <v>3</v>
      </c>
      <c r="B6" s="11" t="str">
        <f>VLOOKUP($B$1&amp;A6,'Lista Zespołów'!$A$4:$E$75,3,FALSE)</f>
        <v>RADOMKA 4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89</v>
      </c>
      <c r="H6" s="34">
        <f>SUM(G$15:G$21)</f>
        <v>60</v>
      </c>
      <c r="I6" s="35">
        <f t="shared" si="4"/>
        <v>1.4833333333333334</v>
      </c>
      <c r="K6" s="106"/>
      <c r="L6" s="106"/>
      <c r="M6" s="50"/>
    </row>
    <row r="7" spans="1:13" ht="26.25" customHeight="1">
      <c r="A7" s="12">
        <v>4</v>
      </c>
      <c r="B7" s="13" t="str">
        <f>VLOOKUP($B$1&amp;A7,'Lista Zespołów'!$A$4:$E$75,3,FALSE)</f>
        <v>ATENA WARSZAWA 4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79</v>
      </c>
      <c r="H7" s="31">
        <f>SUM(I$15:I$21)</f>
        <v>59</v>
      </c>
      <c r="I7" s="32">
        <f t="shared" si="4"/>
        <v>1.3389830508474576</v>
      </c>
      <c r="K7" s="106"/>
      <c r="L7" s="106"/>
      <c r="M7" s="50"/>
    </row>
    <row r="8" spans="1:13" ht="26.25" customHeight="1">
      <c r="A8" s="10">
        <v>5</v>
      </c>
      <c r="B8" s="11" t="str">
        <f>VLOOKUP($B$1&amp;A8,'Lista Zespołów'!$A$4:$E$75,3,FALSE)</f>
        <v>SPARTA WARSZAWA 4</v>
      </c>
      <c r="C8" s="33">
        <f>D8*$E$1+E8*$G$1</f>
        <v>0</v>
      </c>
      <c r="D8" s="34">
        <f t="shared" si="1"/>
        <v>0</v>
      </c>
      <c r="E8" s="34">
        <f t="shared" si="2"/>
        <v>4</v>
      </c>
      <c r="F8" s="34">
        <f>E8+D8</f>
        <v>4</v>
      </c>
      <c r="G8" s="34">
        <f>SUM(L$15:L$21)</f>
        <v>0</v>
      </c>
      <c r="H8" s="34">
        <f>SUM(K$15:K$21)</f>
        <v>60</v>
      </c>
      <c r="I8" s="35">
        <f>_xlfn.IFERROR(G8/H8,0)</f>
        <v>0</v>
      </c>
      <c r="K8" s="106"/>
      <c r="L8" s="106"/>
      <c r="M8" s="50"/>
    </row>
    <row r="9" spans="1:13" ht="26.25" customHeight="1">
      <c r="A9" s="12">
        <v>6</v>
      </c>
      <c r="B9" s="13" t="str">
        <f>VLOOKUP($B$1&amp;A9,'Lista Zespołów'!$A$4:$E$75,3,FALSE)</f>
        <v>ISKRA WARSZAWA 2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4</v>
      </c>
      <c r="F9" s="31">
        <f aca="true" t="shared" si="6" ref="F9">E9+D9</f>
        <v>4</v>
      </c>
      <c r="G9" s="31">
        <f>SUM(N$15:N$21)</f>
        <v>0</v>
      </c>
      <c r="H9" s="31">
        <f>SUM(M$15:M$21)</f>
        <v>60</v>
      </c>
      <c r="I9" s="32">
        <f aca="true" t="shared" si="7" ref="I9">_xlfn.IFERROR(G9/H9,0)</f>
        <v>0</v>
      </c>
      <c r="K9" s="106"/>
      <c r="L9" s="10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99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ht="25.8">
      <c r="A13" s="14" t="s">
        <v>9</v>
      </c>
      <c r="B13" s="16"/>
      <c r="C13" s="101">
        <v>1</v>
      </c>
      <c r="D13" s="102"/>
      <c r="E13" s="101">
        <v>2</v>
      </c>
      <c r="F13" s="102"/>
      <c r="G13" s="101">
        <v>3</v>
      </c>
      <c r="H13" s="102"/>
      <c r="I13" s="101">
        <v>4</v>
      </c>
      <c r="J13" s="102"/>
      <c r="K13" s="101">
        <v>5</v>
      </c>
      <c r="L13" s="102"/>
      <c r="M13" s="93">
        <v>6</v>
      </c>
      <c r="N13" s="94"/>
      <c r="O13" s="93"/>
      <c r="P13" s="94"/>
    </row>
    <row r="14" spans="1:16" ht="51.75" customHeight="1" thickBot="1">
      <c r="A14" s="15"/>
      <c r="B14" s="65" t="s">
        <v>1</v>
      </c>
      <c r="C14" s="97" t="str">
        <f>VLOOKUP($B$1&amp;C13,'Lista Zespołów'!$A$4:$E$75,3,FALSE)</f>
        <v>WTS WARKA</v>
      </c>
      <c r="D14" s="98"/>
      <c r="E14" s="97" t="str">
        <f>VLOOKUP($B$1&amp;E13,'Lista Zespołów'!$A$4:$E$75,3,FALSE)</f>
        <v>KS HALINÓW</v>
      </c>
      <c r="F14" s="98"/>
      <c r="G14" s="97" t="str">
        <f>VLOOKUP($B$1&amp;G13,'Lista Zespołów'!$A$4:$E$75,3,FALSE)</f>
        <v>RADOMKA 4</v>
      </c>
      <c r="H14" s="98"/>
      <c r="I14" s="97" t="str">
        <f>VLOOKUP($B$1&amp;I13,'Lista Zespołów'!$A$4:$E$75,3,FALSE)</f>
        <v>ATENA WARSZAWA 4</v>
      </c>
      <c r="J14" s="98"/>
      <c r="K14" s="103" t="str">
        <f>VLOOKUP($B$1&amp;K13,'Lista Zespołów'!$A$4:$E$75,3,FALSE)</f>
        <v>SPARTA WARSZAWA 4</v>
      </c>
      <c r="L14" s="104"/>
      <c r="M14" s="97" t="str">
        <f>VLOOKUP($B$1&amp;M13,'Lista Zespołów'!$A$4:$E$75,3,FALSE)</f>
        <v>ISKRA WARSZAWA 2</v>
      </c>
      <c r="N14" s="98"/>
      <c r="O14" s="91"/>
      <c r="P14" s="92"/>
    </row>
    <row r="15" spans="1:16" ht="73.5" customHeight="1" thickBot="1">
      <c r="A15" s="70">
        <v>1</v>
      </c>
      <c r="B15" s="71" t="str">
        <f>VLOOKUP($B$1&amp;A15,'Lista Zespołów'!$A$4:$E$75,3,FALSE)</f>
        <v>WTS WARKA</v>
      </c>
      <c r="C15" s="22" t="s">
        <v>16</v>
      </c>
      <c r="D15" s="23" t="s">
        <v>16</v>
      </c>
      <c r="E15" s="17">
        <v>21</v>
      </c>
      <c r="F15" s="27">
        <v>16</v>
      </c>
      <c r="G15" s="17">
        <v>22</v>
      </c>
      <c r="H15" s="27">
        <v>20</v>
      </c>
      <c r="I15" s="17">
        <v>21</v>
      </c>
      <c r="J15" s="27">
        <v>11</v>
      </c>
      <c r="K15" s="17">
        <v>15</v>
      </c>
      <c r="L15" s="27">
        <v>0</v>
      </c>
      <c r="M15" s="17">
        <v>15</v>
      </c>
      <c r="N15" s="27">
        <v>0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KS HALINÓW</v>
      </c>
      <c r="C16" s="76">
        <f>IF(F15="","",F15)</f>
        <v>16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18</v>
      </c>
      <c r="I16" s="21">
        <v>17</v>
      </c>
      <c r="J16" s="28">
        <v>21</v>
      </c>
      <c r="K16" s="21">
        <v>15</v>
      </c>
      <c r="L16" s="28">
        <v>0</v>
      </c>
      <c r="M16" s="21">
        <v>15</v>
      </c>
      <c r="N16" s="28">
        <v>0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RADOMKA 4</v>
      </c>
      <c r="C17" s="75">
        <f>IF(H15="","",H15)</f>
        <v>20</v>
      </c>
      <c r="D17" s="78">
        <f>IF(G15="","",G15)</f>
        <v>22</v>
      </c>
      <c r="E17" s="75">
        <f>IF(H16="","",H16)</f>
        <v>18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17</v>
      </c>
      <c r="K17" s="17">
        <v>15</v>
      </c>
      <c r="L17" s="27">
        <v>0</v>
      </c>
      <c r="M17" s="17">
        <v>15</v>
      </c>
      <c r="N17" s="27">
        <v>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ATENA WARSZAWA 4</v>
      </c>
      <c r="C18" s="76">
        <f>IF(J15="","",J15)</f>
        <v>11</v>
      </c>
      <c r="D18" s="77">
        <f>IF(I15="","",I15)</f>
        <v>21</v>
      </c>
      <c r="E18" s="76">
        <f>IF(J16="","",J16)</f>
        <v>21</v>
      </c>
      <c r="F18" s="77">
        <f>IF(I16="","",I16)</f>
        <v>17</v>
      </c>
      <c r="G18" s="76">
        <f>IF(J17="","",J17)</f>
        <v>17</v>
      </c>
      <c r="H18" s="77">
        <f>IF(I17="","",I17)</f>
        <v>21</v>
      </c>
      <c r="I18" s="24" t="s">
        <v>16</v>
      </c>
      <c r="J18" s="25" t="s">
        <v>16</v>
      </c>
      <c r="K18" s="21">
        <v>15</v>
      </c>
      <c r="L18" s="28">
        <v>0</v>
      </c>
      <c r="M18" s="21">
        <v>15</v>
      </c>
      <c r="N18" s="28">
        <v>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SPARTA WARSZAWA 4</v>
      </c>
      <c r="C19" s="76">
        <f>IF(L15="","",L15)</f>
        <v>0</v>
      </c>
      <c r="D19" s="77">
        <f>IF(K15="","",K15)</f>
        <v>15</v>
      </c>
      <c r="E19" s="76">
        <f>IF(L16="","",L16)</f>
        <v>0</v>
      </c>
      <c r="F19" s="77">
        <f>IF(K16="","",K16)</f>
        <v>15</v>
      </c>
      <c r="G19" s="76">
        <f>IF(L17="","",L17)</f>
        <v>0</v>
      </c>
      <c r="H19" s="77">
        <f>IF(K17="","",K17)</f>
        <v>15</v>
      </c>
      <c r="I19" s="76">
        <f>IF(L18="","",L18)</f>
        <v>0</v>
      </c>
      <c r="J19" s="77">
        <f>IF(K18="","",K18)</f>
        <v>15</v>
      </c>
      <c r="K19" s="24" t="s">
        <v>16</v>
      </c>
      <c r="L19" s="57" t="s">
        <v>16</v>
      </c>
      <c r="M19" s="17">
        <v>0</v>
      </c>
      <c r="N19" s="27">
        <v>0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ISKRA WARSZAWA 2</v>
      </c>
      <c r="C20" s="76">
        <f>IF(N15="","",N15)</f>
        <v>0</v>
      </c>
      <c r="D20" s="77">
        <f>IF(M15="","",M15)</f>
        <v>15</v>
      </c>
      <c r="E20" s="76">
        <f>IF(N16="","",N16)</f>
        <v>0</v>
      </c>
      <c r="F20" s="77">
        <f>IF(M16="","",M16)</f>
        <v>15</v>
      </c>
      <c r="G20" s="76">
        <f>IF(N17="","",N17)</f>
        <v>0</v>
      </c>
      <c r="H20" s="77">
        <f>IF(M17="","",M17)</f>
        <v>15</v>
      </c>
      <c r="I20" s="76">
        <f>IF(N18="","",N18)</f>
        <v>0</v>
      </c>
      <c r="J20" s="77">
        <f>IF(M18="","",M18)</f>
        <v>15</v>
      </c>
      <c r="K20" s="76">
        <f>IF(N19="","",N19)</f>
        <v>0</v>
      </c>
      <c r="L20" s="77">
        <f>IF(M19="","",M19)</f>
        <v>0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WTS WARKA</v>
      </c>
      <c r="C24" s="52" t="s">
        <v>21</v>
      </c>
      <c r="D24" s="51" t="str">
        <f>VLOOKUP(J24,'Lista Zespołów'!$A$4:$E$75,3,FALSE)</f>
        <v>ISKRA WARSZAWA 2</v>
      </c>
      <c r="F24" t="s">
        <v>22</v>
      </c>
      <c r="G24" s="60">
        <v>1</v>
      </c>
      <c r="H24" s="61" t="str">
        <f>$B$1&amp;1</f>
        <v>G1</v>
      </c>
      <c r="I24" s="62" t="s">
        <v>21</v>
      </c>
      <c r="J24" s="61" t="str">
        <f>$B$1&amp;6</f>
        <v>G6</v>
      </c>
    </row>
    <row r="25" spans="1:10" ht="17.4">
      <c r="A25" s="47">
        <v>2</v>
      </c>
      <c r="B25" s="51" t="str">
        <f>VLOOKUP(H25,'Lista Zespołów'!$A$4:$E$75,3,FALSE)</f>
        <v>KS HALINÓW</v>
      </c>
      <c r="C25" s="52" t="s">
        <v>21</v>
      </c>
      <c r="D25" s="51" t="str">
        <f>VLOOKUP(J25,'Lista Zespołów'!$A$4:$E$75,3,FALSE)</f>
        <v>SPARTA WARSZAWA 4</v>
      </c>
      <c r="F25" t="s">
        <v>22</v>
      </c>
      <c r="G25" s="60">
        <v>2</v>
      </c>
      <c r="H25" s="61" t="str">
        <f>$B$1&amp;2</f>
        <v>G2</v>
      </c>
      <c r="I25" s="62" t="s">
        <v>21</v>
      </c>
      <c r="J25" s="61" t="str">
        <f>$B$1&amp;5</f>
        <v>G5</v>
      </c>
    </row>
    <row r="26" spans="1:10" ht="17.4">
      <c r="A26" s="47">
        <v>3</v>
      </c>
      <c r="B26" s="51" t="str">
        <f>VLOOKUP(H26,'Lista Zespołów'!$A$4:$E$75,3,FALSE)</f>
        <v>RADOMKA 4</v>
      </c>
      <c r="C26" s="52" t="s">
        <v>21</v>
      </c>
      <c r="D26" s="51" t="str">
        <f>VLOOKUP(J26,'Lista Zespołów'!$A$4:$E$75,3,FALSE)</f>
        <v>ATENA WARSZAWA 4</v>
      </c>
      <c r="F26" t="s">
        <v>22</v>
      </c>
      <c r="G26" s="60">
        <v>3</v>
      </c>
      <c r="H26" s="61" t="str">
        <f>$B$1&amp;3</f>
        <v>G3</v>
      </c>
      <c r="I26" s="62" t="s">
        <v>21</v>
      </c>
      <c r="J26" s="63" t="str">
        <f>$B$1&amp;4</f>
        <v>G4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ISKRA WARSZAWA 2</v>
      </c>
      <c r="C28" s="52" t="s">
        <v>21</v>
      </c>
      <c r="D28" s="51" t="str">
        <f>VLOOKUP(J28,'Lista Zespołów'!$A$4:$E$75,3,FALSE)</f>
        <v>ATENA WARSZAWA 4</v>
      </c>
      <c r="F28" t="s">
        <v>22</v>
      </c>
      <c r="G28" s="60">
        <v>4</v>
      </c>
      <c r="H28" s="61" t="str">
        <f>$B$1&amp;6</f>
        <v>G6</v>
      </c>
      <c r="I28" s="62" t="s">
        <v>21</v>
      </c>
      <c r="J28" s="61" t="str">
        <f>$B$1&amp;4</f>
        <v>G4</v>
      </c>
    </row>
    <row r="29" spans="1:10" ht="17.4">
      <c r="A29" s="47">
        <v>5</v>
      </c>
      <c r="B29" s="51" t="str">
        <f>VLOOKUP(H29,'Lista Zespołów'!$A$4:$E$75,3,FALSE)</f>
        <v>SPARTA WARSZAWA 4</v>
      </c>
      <c r="C29" s="52" t="s">
        <v>21</v>
      </c>
      <c r="D29" s="51" t="str">
        <f>VLOOKUP(J29,'Lista Zespołów'!$A$4:$E$75,3,FALSE)</f>
        <v>RADOMKA 4</v>
      </c>
      <c r="F29" t="s">
        <v>22</v>
      </c>
      <c r="G29" s="60">
        <v>5</v>
      </c>
      <c r="H29" s="61" t="str">
        <f>$B$1&amp;5</f>
        <v>G5</v>
      </c>
      <c r="I29" s="62" t="s">
        <v>21</v>
      </c>
      <c r="J29" s="61" t="str">
        <f>$B$1&amp;3</f>
        <v>G3</v>
      </c>
    </row>
    <row r="30" spans="1:10" ht="17.4">
      <c r="A30" s="47">
        <v>6</v>
      </c>
      <c r="B30" s="51" t="str">
        <f>VLOOKUP(H30,'Lista Zespołów'!$A$4:$E$75,3,FALSE)</f>
        <v>WTS WARKA</v>
      </c>
      <c r="C30" s="52" t="s">
        <v>21</v>
      </c>
      <c r="D30" s="51" t="str">
        <f>VLOOKUP(J30,'Lista Zespołów'!$A$4:$E$75,3,FALSE)</f>
        <v>KS HALINÓW</v>
      </c>
      <c r="F30" t="s">
        <v>22</v>
      </c>
      <c r="G30" s="60">
        <v>6</v>
      </c>
      <c r="H30" s="63" t="str">
        <f>$B$1&amp;1</f>
        <v>G1</v>
      </c>
      <c r="I30" s="62" t="s">
        <v>21</v>
      </c>
      <c r="J30" s="63" t="str">
        <f>$B$1&amp;2</f>
        <v>G2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KS HALINÓW</v>
      </c>
      <c r="C32" s="52" t="s">
        <v>21</v>
      </c>
      <c r="D32" s="51" t="str">
        <f>VLOOKUP(J32,'Lista Zespołów'!$A$4:$E$75,3,FALSE)</f>
        <v>ISKRA WARSZAWA 2</v>
      </c>
      <c r="F32" t="s">
        <v>22</v>
      </c>
      <c r="G32" s="60">
        <v>7</v>
      </c>
      <c r="H32" s="61" t="str">
        <f>$B$1&amp;2</f>
        <v>G2</v>
      </c>
      <c r="I32" s="62" t="s">
        <v>21</v>
      </c>
      <c r="J32" s="61" t="str">
        <f>$B$1&amp;6</f>
        <v>G6</v>
      </c>
    </row>
    <row r="33" spans="1:10" ht="17.4">
      <c r="A33" s="47">
        <v>8</v>
      </c>
      <c r="B33" s="51" t="str">
        <f>VLOOKUP(H33,'Lista Zespołów'!$A$4:$E$75,3,FALSE)</f>
        <v>RADOMKA 4</v>
      </c>
      <c r="C33" s="52" t="s">
        <v>21</v>
      </c>
      <c r="D33" s="51" t="str">
        <f>VLOOKUP(J33,'Lista Zespołów'!$A$4:$E$75,3,FALSE)</f>
        <v>WTS WARKA</v>
      </c>
      <c r="F33" t="s">
        <v>22</v>
      </c>
      <c r="G33" s="60">
        <v>8</v>
      </c>
      <c r="H33" s="61" t="str">
        <f>$B$1&amp;3</f>
        <v>G3</v>
      </c>
      <c r="I33" s="62" t="s">
        <v>21</v>
      </c>
      <c r="J33" s="61" t="str">
        <f>$B$1&amp;1</f>
        <v>G1</v>
      </c>
    </row>
    <row r="34" spans="1:10" ht="17.4">
      <c r="A34" s="47">
        <v>9</v>
      </c>
      <c r="B34" s="51" t="str">
        <f>VLOOKUP(H34,'Lista Zespołów'!$A$4:$E$75,3,FALSE)</f>
        <v>ATENA WARSZAWA 4</v>
      </c>
      <c r="C34" s="52" t="s">
        <v>21</v>
      </c>
      <c r="D34" s="51" t="str">
        <f>VLOOKUP(J34,'Lista Zespołów'!$A$4:$E$75,3,FALSE)</f>
        <v>SPARTA WARSZAWA 4</v>
      </c>
      <c r="F34" t="s">
        <v>22</v>
      </c>
      <c r="G34" s="60">
        <v>9</v>
      </c>
      <c r="H34" s="63" t="str">
        <f>$B$1&amp;4</f>
        <v>G4</v>
      </c>
      <c r="I34" s="62" t="s">
        <v>21</v>
      </c>
      <c r="J34" s="63" t="str">
        <f>$B$1&amp;5</f>
        <v>G5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ISKRA WARSZAWA 2</v>
      </c>
      <c r="C36" s="52" t="s">
        <v>21</v>
      </c>
      <c r="D36" s="51" t="str">
        <f>VLOOKUP(J36,'Lista Zespołów'!$A$4:$E$75,3,FALSE)</f>
        <v>SPARTA WARSZAWA 4</v>
      </c>
      <c r="F36" t="s">
        <v>22</v>
      </c>
      <c r="G36" s="60">
        <v>10</v>
      </c>
      <c r="H36" s="63" t="str">
        <f>$B$1&amp;6</f>
        <v>G6</v>
      </c>
      <c r="I36" s="62" t="s">
        <v>21</v>
      </c>
      <c r="J36" s="63" t="str">
        <f>$B$1&amp;5</f>
        <v>G5</v>
      </c>
    </row>
    <row r="37" spans="1:10" ht="17.4">
      <c r="A37" s="47">
        <v>11</v>
      </c>
      <c r="B37" s="51" t="str">
        <f>VLOOKUP(H37,'Lista Zespołów'!$A$4:$E$75,3,FALSE)</f>
        <v>WTS WARKA</v>
      </c>
      <c r="C37" s="52" t="s">
        <v>21</v>
      </c>
      <c r="D37" s="51" t="str">
        <f>VLOOKUP(J37,'Lista Zespołów'!$A$4:$E$75,3,FALSE)</f>
        <v>ATENA WARSZAWA 4</v>
      </c>
      <c r="F37" t="s">
        <v>22</v>
      </c>
      <c r="G37" s="60">
        <v>11</v>
      </c>
      <c r="H37" s="63" t="str">
        <f>$B$1&amp;1</f>
        <v>G1</v>
      </c>
      <c r="I37" s="62" t="s">
        <v>21</v>
      </c>
      <c r="J37" s="63" t="str">
        <f>$B$1&amp;4</f>
        <v>G4</v>
      </c>
    </row>
    <row r="38" spans="1:10" ht="18">
      <c r="A38" s="47">
        <v>12</v>
      </c>
      <c r="B38" s="51" t="str">
        <f>VLOOKUP(H38,'Lista Zespołów'!$A$4:$E$75,3,FALSE)</f>
        <v>KS HALINÓW</v>
      </c>
      <c r="C38" s="54" t="s">
        <v>21</v>
      </c>
      <c r="D38" s="51" t="str">
        <f>VLOOKUP(J38,'Lista Zespołów'!$A$4:$E$75,3,FALSE)</f>
        <v>RADOMKA 4</v>
      </c>
      <c r="F38" t="s">
        <v>22</v>
      </c>
      <c r="G38" s="60">
        <v>12</v>
      </c>
      <c r="H38" s="63" t="str">
        <f>$B$1&amp;2</f>
        <v>G2</v>
      </c>
      <c r="I38" s="62" t="s">
        <v>21</v>
      </c>
      <c r="J38" s="63" t="str">
        <f>$B$1&amp;3</f>
        <v>G3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RADOMKA 4</v>
      </c>
      <c r="C40" s="52" t="s">
        <v>21</v>
      </c>
      <c r="D40" s="51" t="str">
        <f>VLOOKUP(J40,'Lista Zespołów'!$A$4:$E$75,3,FALSE)</f>
        <v>ISKRA WARSZAWA 2</v>
      </c>
      <c r="F40" t="s">
        <v>22</v>
      </c>
      <c r="G40" s="60">
        <v>13</v>
      </c>
      <c r="H40" s="63" t="str">
        <f>$B$1&amp;3</f>
        <v>G3</v>
      </c>
      <c r="I40" s="62" t="s">
        <v>21</v>
      </c>
      <c r="J40" s="63" t="str">
        <f>$B$1&amp;6</f>
        <v>G6</v>
      </c>
    </row>
    <row r="41" spans="1:10" ht="18">
      <c r="A41" s="47">
        <v>14</v>
      </c>
      <c r="B41" s="51" t="str">
        <f>VLOOKUP(H41,'Lista Zespołów'!$A$4:$E$75,3,FALSE)</f>
        <v>ATENA WARSZAWA 4</v>
      </c>
      <c r="C41" s="54" t="s">
        <v>21</v>
      </c>
      <c r="D41" s="51" t="str">
        <f>VLOOKUP(J41,'Lista Zespołów'!$A$4:$E$75,3,FALSE)</f>
        <v>KS HALINÓW</v>
      </c>
      <c r="F41" t="s">
        <v>22</v>
      </c>
      <c r="G41" s="60">
        <v>14</v>
      </c>
      <c r="H41" s="63" t="str">
        <f>$B$1&amp;4</f>
        <v>G4</v>
      </c>
      <c r="I41" s="62" t="s">
        <v>21</v>
      </c>
      <c r="J41" s="63" t="str">
        <f>$B$1&amp;2</f>
        <v>G2</v>
      </c>
    </row>
    <row r="42" spans="1:10" ht="18">
      <c r="A42" s="47">
        <v>15</v>
      </c>
      <c r="B42" s="51" t="str">
        <f>VLOOKUP(H42,'Lista Zespołów'!$A$4:$E$75,3,FALSE)</f>
        <v>SPARTA WARSZAWA 4</v>
      </c>
      <c r="C42" s="56" t="s">
        <v>21</v>
      </c>
      <c r="D42" s="51" t="str">
        <f>VLOOKUP(J42,'Lista Zespołów'!$A$4:$E$75,3,FALSE)</f>
        <v>WTS WARKA</v>
      </c>
      <c r="F42" t="s">
        <v>22</v>
      </c>
      <c r="G42" s="60">
        <v>15</v>
      </c>
      <c r="H42" s="63" t="str">
        <f>$B$1&amp;5</f>
        <v>G5</v>
      </c>
      <c r="I42" s="62" t="s">
        <v>21</v>
      </c>
      <c r="J42" s="63" t="str">
        <f>$B$1&amp;1</f>
        <v>G1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2023-04-16T19:07:13Z</dcterms:modified>
  <cp:category/>
  <cp:version/>
  <cp:contentType/>
  <cp:contentStatus/>
</cp:coreProperties>
</file>