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/Users/paulinabakiewicz/Desktop/"/>
    </mc:Choice>
  </mc:AlternateContent>
  <xr:revisionPtr revIDLastSave="0" documentId="13_ncr:1_{458D701F-FC87-8F4B-97A2-76A50F7B74EE}" xr6:coauthVersionLast="36" xr6:coauthVersionMax="36" xr10:uidLastSave="{00000000-0000-0000-0000-000000000000}"/>
  <bookViews>
    <workbookView xWindow="0" yWindow="0" windowWidth="28800" windowHeight="18000" activeTab="4" xr2:uid="{00000000-000D-0000-FFFF-FFFF00000000}"/>
  </bookViews>
  <sheets>
    <sheet name="Lista Zespołów" sheetId="1" r:id="rId1"/>
    <sheet name="GRUPA A" sheetId="2" r:id="rId2"/>
    <sheet name="GRUPA B" sheetId="17" r:id="rId3"/>
    <sheet name="GRUPA C" sheetId="18" r:id="rId4"/>
    <sheet name="GRUPA D" sheetId="19" r:id="rId5"/>
  </sheets>
  <definedNames>
    <definedName name="_xlnm._FilterDatabase" localSheetId="1" hidden="1">'GRUPA A'!$B$3:$B$4</definedName>
    <definedName name="_xlnm._FilterDatabase" localSheetId="2" hidden="1">'GRUPA B'!$B$3:$B$4</definedName>
    <definedName name="_xlnm._FilterDatabase" localSheetId="3" hidden="1">'GRUPA C'!$B$3:$B$4</definedName>
    <definedName name="_xlnm._FilterDatabase" localSheetId="4" hidden="1">'GRUPA D'!$B$3:$B$4</definedName>
    <definedName name="_xlnm._FilterDatabase" localSheetId="0" hidden="1">'Lista Zespołów'!$B$3:$D$75</definedName>
    <definedName name="D">'Lista Zespołów'!$A$4:$E$75</definedName>
    <definedName name="_xlnm.Criteria" localSheetId="1">'GRUPA A'!$B$1:$B$1</definedName>
    <definedName name="_xlnm.Criteria" localSheetId="2">'GRUPA B'!$B$1:$B$1</definedName>
    <definedName name="_xlnm.Criteria" localSheetId="3">'GRUPA C'!$B$1:$B$1</definedName>
    <definedName name="_xlnm.Criteria" localSheetId="4">'GRUPA D'!$B$1:$B$1</definedName>
    <definedName name="_xlnm.Print_Area" localSheetId="1">'GRUPA A'!$A$1:$P$21</definedName>
    <definedName name="_xlnm.Print_Area" localSheetId="2">'GRUPA B'!$A$1:$P$21</definedName>
    <definedName name="_xlnm.Print_Area" localSheetId="3">'GRUPA C'!$A$1:$P$21</definedName>
    <definedName name="_xlnm.Print_Area" localSheetId="4">'GRUPA D'!$A$1:$P$21</definedName>
    <definedName name="_xlnm.Print_Titles" localSheetId="1">'GRUPA A'!$1:$1</definedName>
    <definedName name="_xlnm.Print_Titles" localSheetId="2">'GRUPA B'!$1:$1</definedName>
    <definedName name="_xlnm.Print_Titles" localSheetId="3">'GRUPA C'!$1:$1</definedName>
    <definedName name="_xlnm.Print_Titles" localSheetId="4">'GRUPA D'!$1:$1</definedName>
    <definedName name="_xlnm.Extract" localSheetId="1">'GRUPA A'!$B$4</definedName>
    <definedName name="_xlnm.Extract" localSheetId="2">'GRUPA B'!$B$4</definedName>
    <definedName name="_xlnm.Extract" localSheetId="3">'GRUPA C'!$B$4</definedName>
    <definedName name="_xlnm.Extract" localSheetId="4">'GRUPA D'!$B$4</definedName>
  </definedNames>
  <calcPr calcId="181029"/>
</workbook>
</file>

<file path=xl/calcChain.xml><?xml version="1.0" encoding="utf-8"?>
<calcChain xmlns="http://schemas.openxmlformats.org/spreadsheetml/2006/main">
  <c r="J42" i="19" l="1"/>
  <c r="H42" i="19"/>
  <c r="J41" i="19"/>
  <c r="H41" i="19"/>
  <c r="J40" i="19"/>
  <c r="H40" i="19"/>
  <c r="J38" i="19"/>
  <c r="H38" i="19"/>
  <c r="J37" i="19"/>
  <c r="H37" i="19"/>
  <c r="J36" i="19"/>
  <c r="H36" i="19"/>
  <c r="J34" i="19"/>
  <c r="H34" i="19"/>
  <c r="J33" i="19"/>
  <c r="H33" i="19"/>
  <c r="J32" i="19"/>
  <c r="H32" i="19"/>
  <c r="J30" i="19"/>
  <c r="H30" i="19"/>
  <c r="J29" i="19"/>
  <c r="H29" i="19"/>
  <c r="J28" i="19"/>
  <c r="H28" i="19"/>
  <c r="J26" i="19"/>
  <c r="H26" i="19"/>
  <c r="J25" i="19"/>
  <c r="H25" i="19"/>
  <c r="J24" i="19"/>
  <c r="H24" i="19"/>
  <c r="L20" i="19"/>
  <c r="G8" i="19" s="1"/>
  <c r="K20" i="19"/>
  <c r="H8" i="19" s="1"/>
  <c r="J20" i="19"/>
  <c r="I20" i="19"/>
  <c r="H20" i="19"/>
  <c r="G20" i="19"/>
  <c r="F20" i="19"/>
  <c r="E20" i="19"/>
  <c r="D20" i="19"/>
  <c r="C20" i="19"/>
  <c r="J19" i="19"/>
  <c r="I19" i="19"/>
  <c r="H19" i="19"/>
  <c r="G19" i="19"/>
  <c r="F19" i="19"/>
  <c r="E19" i="19"/>
  <c r="D19" i="19"/>
  <c r="C19" i="19"/>
  <c r="H18" i="19"/>
  <c r="G18" i="19"/>
  <c r="F18" i="19"/>
  <c r="E18" i="19"/>
  <c r="D18" i="19"/>
  <c r="C18" i="19"/>
  <c r="F17" i="19"/>
  <c r="E17" i="19"/>
  <c r="D17" i="19"/>
  <c r="C17" i="19"/>
  <c r="D16" i="19"/>
  <c r="C16" i="19"/>
  <c r="A11" i="19"/>
  <c r="H9" i="19"/>
  <c r="G9" i="19"/>
  <c r="E4" i="19"/>
  <c r="D4" i="19"/>
  <c r="K3" i="19"/>
  <c r="A2" i="19"/>
  <c r="J42" i="18"/>
  <c r="H42" i="18"/>
  <c r="J41" i="18"/>
  <c r="H41" i="18"/>
  <c r="J40" i="18"/>
  <c r="H40" i="18"/>
  <c r="J38" i="18"/>
  <c r="H38" i="18"/>
  <c r="J37" i="18"/>
  <c r="H37" i="18"/>
  <c r="J36" i="18"/>
  <c r="H36" i="18"/>
  <c r="J34" i="18"/>
  <c r="H34" i="18"/>
  <c r="J33" i="18"/>
  <c r="H33" i="18"/>
  <c r="J32" i="18"/>
  <c r="H32" i="18"/>
  <c r="J30" i="18"/>
  <c r="H30" i="18"/>
  <c r="J29" i="18"/>
  <c r="H29" i="18"/>
  <c r="J28" i="18"/>
  <c r="H28" i="18"/>
  <c r="J26" i="18"/>
  <c r="H26" i="18"/>
  <c r="J25" i="18"/>
  <c r="H25" i="18"/>
  <c r="J24" i="18"/>
  <c r="H24" i="18"/>
  <c r="L20" i="18"/>
  <c r="G8" i="18" s="1"/>
  <c r="K20" i="18"/>
  <c r="H8" i="18" s="1"/>
  <c r="J20" i="18"/>
  <c r="I20" i="18"/>
  <c r="H20" i="18"/>
  <c r="G20" i="18"/>
  <c r="F20" i="18"/>
  <c r="E20" i="18"/>
  <c r="D20" i="18"/>
  <c r="C20" i="18"/>
  <c r="J19" i="18"/>
  <c r="I19" i="18"/>
  <c r="H19" i="18"/>
  <c r="G19" i="18"/>
  <c r="F19" i="18"/>
  <c r="E19" i="18"/>
  <c r="D19" i="18"/>
  <c r="C19" i="18"/>
  <c r="H18" i="18"/>
  <c r="G18" i="18"/>
  <c r="F18" i="18"/>
  <c r="E18" i="18"/>
  <c r="D18" i="18"/>
  <c r="C18" i="18"/>
  <c r="F17" i="18"/>
  <c r="E17" i="18"/>
  <c r="D17" i="18"/>
  <c r="C17" i="18"/>
  <c r="D16" i="18"/>
  <c r="C16" i="18"/>
  <c r="A11" i="18"/>
  <c r="H9" i="18"/>
  <c r="G9" i="18"/>
  <c r="E4" i="18"/>
  <c r="D4" i="18"/>
  <c r="K3" i="18"/>
  <c r="A2" i="18"/>
  <c r="K3" i="17"/>
  <c r="J42" i="17"/>
  <c r="H42" i="17"/>
  <c r="J41" i="17"/>
  <c r="H41" i="17"/>
  <c r="J40" i="17"/>
  <c r="H40" i="17"/>
  <c r="J38" i="17"/>
  <c r="H38" i="17"/>
  <c r="J37" i="17"/>
  <c r="H37" i="17"/>
  <c r="J36" i="17"/>
  <c r="H36" i="17"/>
  <c r="J34" i="17"/>
  <c r="H34" i="17"/>
  <c r="J33" i="17"/>
  <c r="H33" i="17"/>
  <c r="J32" i="17"/>
  <c r="H32" i="17"/>
  <c r="J30" i="17"/>
  <c r="H30" i="17"/>
  <c r="J29" i="17"/>
  <c r="H29" i="17"/>
  <c r="J28" i="17"/>
  <c r="H28" i="17"/>
  <c r="J26" i="17"/>
  <c r="H26" i="17"/>
  <c r="J25" i="17"/>
  <c r="H25" i="17"/>
  <c r="J24" i="17"/>
  <c r="H24" i="17"/>
  <c r="L20" i="17"/>
  <c r="G8" i="17" s="1"/>
  <c r="K20" i="17"/>
  <c r="H8" i="17" s="1"/>
  <c r="J20" i="17"/>
  <c r="I20" i="17"/>
  <c r="H20" i="17"/>
  <c r="G20" i="17"/>
  <c r="F20" i="17"/>
  <c r="E20" i="17"/>
  <c r="D20" i="17"/>
  <c r="C20" i="17"/>
  <c r="J19" i="17"/>
  <c r="I19" i="17"/>
  <c r="H19" i="17"/>
  <c r="G19" i="17"/>
  <c r="F19" i="17"/>
  <c r="E19" i="17"/>
  <c r="D19" i="17"/>
  <c r="C19" i="17"/>
  <c r="H18" i="17"/>
  <c r="G18" i="17"/>
  <c r="F18" i="17"/>
  <c r="E18" i="17"/>
  <c r="D18" i="17"/>
  <c r="C18" i="17"/>
  <c r="F17" i="17"/>
  <c r="E17" i="17"/>
  <c r="D17" i="17"/>
  <c r="C17" i="17"/>
  <c r="D16" i="17"/>
  <c r="C16" i="17"/>
  <c r="A11" i="17"/>
  <c r="H9" i="17"/>
  <c r="G9" i="17"/>
  <c r="E4" i="17"/>
  <c r="D4" i="17"/>
  <c r="A2" i="17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H7" i="19" l="1"/>
  <c r="C4" i="19"/>
  <c r="H5" i="19"/>
  <c r="C4" i="17"/>
  <c r="H7" i="17"/>
  <c r="G6" i="17"/>
  <c r="H5" i="17"/>
  <c r="D8" i="17"/>
  <c r="I9" i="17"/>
  <c r="H6" i="17"/>
  <c r="G4" i="17"/>
  <c r="G6" i="18"/>
  <c r="G5" i="18"/>
  <c r="G5" i="19"/>
  <c r="I8" i="19"/>
  <c r="G7" i="19"/>
  <c r="I7" i="19" s="1"/>
  <c r="H7" i="18"/>
  <c r="G7" i="18"/>
  <c r="H4" i="19"/>
  <c r="D6" i="19"/>
  <c r="E6" i="19"/>
  <c r="E6" i="18"/>
  <c r="D6" i="18"/>
  <c r="F4" i="18"/>
  <c r="E5" i="18"/>
  <c r="C4" i="18"/>
  <c r="D5" i="18"/>
  <c r="E5" i="19"/>
  <c r="I9" i="19"/>
  <c r="E8" i="18"/>
  <c r="H6" i="19"/>
  <c r="G6" i="19"/>
  <c r="I9" i="18"/>
  <c r="D7" i="19"/>
  <c r="E7" i="19"/>
  <c r="D7" i="18"/>
  <c r="E7" i="18"/>
  <c r="H6" i="18"/>
  <c r="E8" i="19"/>
  <c r="H5" i="18"/>
  <c r="D8" i="18"/>
  <c r="E9" i="19"/>
  <c r="F4" i="19"/>
  <c r="G4" i="19"/>
  <c r="E9" i="18"/>
  <c r="G4" i="18"/>
  <c r="D9" i="18"/>
  <c r="D6" i="17"/>
  <c r="H4" i="18"/>
  <c r="D5" i="19"/>
  <c r="D8" i="19"/>
  <c r="D9" i="19"/>
  <c r="I8" i="17"/>
  <c r="D9" i="17"/>
  <c r="G7" i="17"/>
  <c r="D7" i="17"/>
  <c r="I8" i="18"/>
  <c r="F4" i="17"/>
  <c r="D5" i="17"/>
  <c r="E5" i="17"/>
  <c r="H4" i="17"/>
  <c r="E6" i="17"/>
  <c r="E7" i="17"/>
  <c r="E8" i="17"/>
  <c r="E9" i="17"/>
  <c r="G5" i="17"/>
  <c r="J42" i="2"/>
  <c r="H42" i="2"/>
  <c r="J41" i="2"/>
  <c r="H41" i="2"/>
  <c r="J40" i="2"/>
  <c r="H40" i="2"/>
  <c r="J38" i="2"/>
  <c r="H38" i="2"/>
  <c r="J37" i="2"/>
  <c r="H37" i="2"/>
  <c r="J36" i="2"/>
  <c r="H36" i="2"/>
  <c r="J34" i="2"/>
  <c r="H34" i="2"/>
  <c r="J33" i="2"/>
  <c r="H33" i="2"/>
  <c r="J32" i="2"/>
  <c r="H32" i="2"/>
  <c r="J30" i="2"/>
  <c r="H30" i="2"/>
  <c r="J29" i="2"/>
  <c r="H29" i="2"/>
  <c r="J28" i="2"/>
  <c r="H28" i="2"/>
  <c r="J26" i="2"/>
  <c r="H26" i="2"/>
  <c r="J25" i="2"/>
  <c r="H25" i="2"/>
  <c r="J24" i="2"/>
  <c r="H24" i="2"/>
  <c r="I7" i="18" l="1"/>
  <c r="I5" i="18"/>
  <c r="I7" i="17"/>
  <c r="I6" i="17"/>
  <c r="F8" i="17"/>
  <c r="I4" i="19"/>
  <c r="F6" i="17"/>
  <c r="F7" i="17"/>
  <c r="I5" i="19"/>
  <c r="C8" i="19"/>
  <c r="C6" i="18"/>
  <c r="I6" i="18"/>
  <c r="C5" i="18"/>
  <c r="C9" i="18"/>
  <c r="I5" i="17"/>
  <c r="F9" i="17"/>
  <c r="I4" i="17"/>
  <c r="F6" i="19"/>
  <c r="C5" i="19"/>
  <c r="F7" i="18"/>
  <c r="C8" i="18"/>
  <c r="I6" i="19"/>
  <c r="C6" i="19"/>
  <c r="F6" i="18"/>
  <c r="I4" i="18"/>
  <c r="F5" i="18"/>
  <c r="C9" i="19"/>
  <c r="C7" i="18"/>
  <c r="F7" i="19"/>
  <c r="C7" i="19"/>
  <c r="F8" i="18"/>
  <c r="F9" i="18"/>
  <c r="F9" i="19"/>
  <c r="F5" i="17"/>
  <c r="F8" i="19"/>
  <c r="F5" i="19"/>
  <c r="C5" i="17"/>
  <c r="C7" i="17"/>
  <c r="C8" i="17"/>
  <c r="C9" i="17"/>
  <c r="C6" i="17"/>
  <c r="L20" i="2"/>
  <c r="K20" i="2"/>
  <c r="J20" i="2"/>
  <c r="I20" i="2"/>
  <c r="H20" i="2"/>
  <c r="G20" i="2"/>
  <c r="F20" i="2"/>
  <c r="E20" i="2"/>
  <c r="D20" i="2"/>
  <c r="C20" i="2"/>
  <c r="H9" i="2" l="1"/>
  <c r="G9" i="2"/>
  <c r="E9" i="2"/>
  <c r="D9" i="2"/>
  <c r="A9" i="1"/>
  <c r="C9" i="2" l="1"/>
  <c r="I9" i="2"/>
  <c r="F9" i="2"/>
  <c r="K3" i="2" l="1"/>
  <c r="A4" i="1" l="1"/>
  <c r="A5" i="1"/>
  <c r="A6" i="1"/>
  <c r="A7" i="1"/>
  <c r="A8" i="1"/>
  <c r="A40" i="1"/>
  <c r="A70" i="1"/>
  <c r="A71" i="1"/>
  <c r="A72" i="1"/>
  <c r="A73" i="1"/>
  <c r="A74" i="1"/>
  <c r="A75" i="1"/>
  <c r="J19" i="2"/>
  <c r="G18" i="2"/>
  <c r="G19" i="2"/>
  <c r="H18" i="2"/>
  <c r="H19" i="2"/>
  <c r="C19" i="2"/>
  <c r="D19" i="2"/>
  <c r="E19" i="2"/>
  <c r="F19" i="2"/>
  <c r="I19" i="2"/>
  <c r="C18" i="2"/>
  <c r="D18" i="2"/>
  <c r="E18" i="2"/>
  <c r="F18" i="2"/>
  <c r="C17" i="2"/>
  <c r="D17" i="2"/>
  <c r="E17" i="2"/>
  <c r="F17" i="2"/>
  <c r="C16" i="2"/>
  <c r="D16" i="2"/>
  <c r="E4" i="2"/>
  <c r="D4" i="2"/>
  <c r="A11" i="2"/>
  <c r="A2" i="2"/>
  <c r="M14" i="19" l="1"/>
  <c r="E14" i="19"/>
  <c r="B8" i="19"/>
  <c r="B4" i="19"/>
  <c r="B19" i="18"/>
  <c r="B17" i="18"/>
  <c r="B15" i="18"/>
  <c r="G14" i="18"/>
  <c r="B9" i="18"/>
  <c r="B5" i="18"/>
  <c r="D36" i="17"/>
  <c r="D25" i="17"/>
  <c r="K14" i="17"/>
  <c r="C14" i="17"/>
  <c r="B9" i="17"/>
  <c r="B5" i="17"/>
  <c r="K14" i="19"/>
  <c r="C14" i="19"/>
  <c r="B7" i="19"/>
  <c r="M14" i="18"/>
  <c r="E14" i="18"/>
  <c r="B8" i="18"/>
  <c r="B4" i="18"/>
  <c r="D37" i="17"/>
  <c r="D26" i="17"/>
  <c r="B20" i="17"/>
  <c r="B18" i="17"/>
  <c r="B16" i="17"/>
  <c r="I14" i="17"/>
  <c r="B7" i="17"/>
  <c r="B4" i="17"/>
  <c r="B20" i="19"/>
  <c r="B18" i="19"/>
  <c r="B16" i="19"/>
  <c r="I14" i="19"/>
  <c r="B6" i="19"/>
  <c r="K14" i="18"/>
  <c r="C14" i="18"/>
  <c r="B7" i="18"/>
  <c r="D41" i="17"/>
  <c r="D30" i="17"/>
  <c r="B19" i="17"/>
  <c r="B17" i="17"/>
  <c r="B15" i="17"/>
  <c r="G14" i="17"/>
  <c r="B19" i="19"/>
  <c r="B17" i="19"/>
  <c r="B15" i="19"/>
  <c r="G14" i="19"/>
  <c r="B9" i="19"/>
  <c r="B5" i="19"/>
  <c r="B20" i="18"/>
  <c r="B18" i="18"/>
  <c r="B16" i="18"/>
  <c r="I14" i="18"/>
  <c r="B6" i="18"/>
  <c r="D42" i="17"/>
  <c r="D32" i="17"/>
  <c r="M14" i="17"/>
  <c r="E14" i="17"/>
  <c r="B8" i="17"/>
  <c r="B6" i="17"/>
  <c r="B25" i="17"/>
  <c r="D40" i="17"/>
  <c r="D32" i="18"/>
  <c r="D42" i="18"/>
  <c r="B32" i="19"/>
  <c r="B42" i="19"/>
  <c r="B24" i="17"/>
  <c r="B38" i="17"/>
  <c r="B30" i="18"/>
  <c r="B41" i="18"/>
  <c r="D32" i="19"/>
  <c r="D42" i="19"/>
  <c r="D34" i="17"/>
  <c r="D28" i="18"/>
  <c r="D38" i="18"/>
  <c r="B30" i="19"/>
  <c r="B41" i="19"/>
  <c r="B37" i="17"/>
  <c r="B29" i="18"/>
  <c r="B40" i="18"/>
  <c r="D30" i="19"/>
  <c r="D41" i="19"/>
  <c r="D29" i="17"/>
  <c r="D24" i="18"/>
  <c r="D34" i="18"/>
  <c r="B24" i="19"/>
  <c r="B34" i="19"/>
  <c r="B28" i="17"/>
  <c r="B42" i="17"/>
  <c r="B33" i="18"/>
  <c r="D24" i="19"/>
  <c r="D34" i="19"/>
  <c r="D24" i="17"/>
  <c r="D38" i="17"/>
  <c r="D30" i="18"/>
  <c r="D41" i="18"/>
  <c r="B33" i="19"/>
  <c r="B26" i="17"/>
  <c r="B40" i="17"/>
  <c r="B32" i="18"/>
  <c r="B42" i="18"/>
  <c r="D33" i="19"/>
  <c r="D33" i="17"/>
  <c r="D26" i="18"/>
  <c r="D37" i="18"/>
  <c r="B26" i="19"/>
  <c r="B37" i="19"/>
  <c r="B32" i="17"/>
  <c r="B25" i="18"/>
  <c r="B36" i="18"/>
  <c r="D26" i="19"/>
  <c r="D37" i="19"/>
  <c r="D28" i="17"/>
  <c r="B41" i="17"/>
  <c r="D33" i="18"/>
  <c r="B25" i="19"/>
  <c r="B36" i="19"/>
  <c r="B29" i="17"/>
  <c r="B24" i="18"/>
  <c r="B34" i="18"/>
  <c r="D25" i="19"/>
  <c r="D36" i="19"/>
  <c r="B36" i="17"/>
  <c r="D29" i="18"/>
  <c r="D40" i="18"/>
  <c r="B29" i="19"/>
  <c r="B40" i="19"/>
  <c r="B34" i="17"/>
  <c r="B28" i="18"/>
  <c r="B38" i="18"/>
  <c r="D29" i="19"/>
  <c r="D40" i="19"/>
  <c r="B30" i="17"/>
  <c r="D25" i="18"/>
  <c r="D36" i="18"/>
  <c r="B28" i="19"/>
  <c r="B38" i="19"/>
  <c r="B33" i="17"/>
  <c r="B26" i="18"/>
  <c r="B37" i="18"/>
  <c r="D28" i="19"/>
  <c r="D38" i="19"/>
  <c r="B6" i="2"/>
  <c r="B16" i="2"/>
  <c r="G14" i="2"/>
  <c r="B8" i="2"/>
  <c r="B18" i="2"/>
  <c r="B15" i="2"/>
  <c r="E14" i="2"/>
  <c r="B5" i="2"/>
  <c r="B17" i="2"/>
  <c r="C14" i="2"/>
  <c r="B4" i="2"/>
  <c r="D38" i="2"/>
  <c r="D33" i="2"/>
  <c r="D28" i="2"/>
  <c r="B41" i="2"/>
  <c r="B36" i="2"/>
  <c r="B30" i="2"/>
  <c r="B25" i="2"/>
  <c r="D42" i="2"/>
  <c r="D37" i="2"/>
  <c r="D32" i="2"/>
  <c r="D26" i="2"/>
  <c r="B40" i="2"/>
  <c r="B34" i="2"/>
  <c r="B29" i="2"/>
  <c r="D24" i="2"/>
  <c r="D41" i="2"/>
  <c r="D36" i="2"/>
  <c r="D30" i="2"/>
  <c r="D25" i="2"/>
  <c r="B38" i="2"/>
  <c r="B33" i="2"/>
  <c r="B28" i="2"/>
  <c r="B24" i="2"/>
  <c r="D40" i="2"/>
  <c r="D34" i="2"/>
  <c r="D29" i="2"/>
  <c r="B42" i="2"/>
  <c r="B37" i="2"/>
  <c r="B32" i="2"/>
  <c r="B26" i="2"/>
  <c r="M14" i="2"/>
  <c r="B20" i="2"/>
  <c r="B9" i="2"/>
  <c r="I14" i="2"/>
  <c r="K14" i="2"/>
  <c r="B19" i="2"/>
  <c r="B7" i="2"/>
  <c r="D6" i="2"/>
  <c r="D7" i="2"/>
  <c r="H5" i="2"/>
  <c r="E7" i="2"/>
  <c r="G8" i="2"/>
  <c r="H8" i="2"/>
  <c r="H7" i="2"/>
  <c r="G7" i="2"/>
  <c r="E6" i="2"/>
  <c r="D5" i="2"/>
  <c r="F4" i="2"/>
  <c r="G6" i="2"/>
  <c r="D8" i="2"/>
  <c r="H6" i="2"/>
  <c r="E5" i="2"/>
  <c r="C4" i="2"/>
  <c r="H4" i="2"/>
  <c r="G5" i="2"/>
  <c r="E8" i="2"/>
  <c r="G4" i="2"/>
  <c r="I5" i="2" l="1"/>
  <c r="F8" i="2"/>
  <c r="F7" i="2"/>
  <c r="I7" i="2"/>
  <c r="C6" i="2"/>
  <c r="C7" i="2"/>
  <c r="I8" i="2"/>
  <c r="I6" i="2"/>
  <c r="F6" i="2"/>
  <c r="F5" i="2"/>
  <c r="I4" i="2"/>
  <c r="C5" i="2"/>
  <c r="C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Dominik Stan</author>
  </authors>
  <commentList>
    <comment ref="D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Dominik Stan:</t>
        </r>
        <r>
          <rPr>
            <sz val="9"/>
            <color indexed="81"/>
            <rFont val="Tahoma"/>
            <family val="2"/>
            <charset val="238"/>
          </rPr>
          <t xml:space="preserve">
Tu należy wpisać literkę grupy. Dużymi literami.
</t>
        </r>
      </text>
    </comment>
    <comment ref="E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Dominik Stan:</t>
        </r>
        <r>
          <rPr>
            <sz val="9"/>
            <color indexed="81"/>
            <rFont val="Tahoma"/>
            <family val="2"/>
            <charset val="238"/>
          </rPr>
          <t xml:space="preserve">
Tu należy wpisać numer zespołu w danej grupie. Ma to wpływ na pokazywanie zespołu w arkuszach grup.</t>
        </r>
      </text>
    </comment>
  </commentList>
</comments>
</file>

<file path=xl/sharedStrings.xml><?xml version="1.0" encoding="utf-8"?>
<sst xmlns="http://schemas.openxmlformats.org/spreadsheetml/2006/main" count="396" uniqueCount="58">
  <si>
    <t>Lp.</t>
  </si>
  <si>
    <t>Nazwa Zespołu</t>
  </si>
  <si>
    <t>Grupa</t>
  </si>
  <si>
    <t>D</t>
  </si>
  <si>
    <t>C</t>
  </si>
  <si>
    <t>B</t>
  </si>
  <si>
    <t>A</t>
  </si>
  <si>
    <t>Numer w grupie</t>
  </si>
  <si>
    <t>Symbol</t>
  </si>
  <si>
    <t>Nr</t>
  </si>
  <si>
    <t>Pkt.</t>
  </si>
  <si>
    <t>Zwy</t>
  </si>
  <si>
    <t>Por</t>
  </si>
  <si>
    <t>Pkt. wyg.</t>
  </si>
  <si>
    <t>Pkt. str.</t>
  </si>
  <si>
    <t>Stos. pkt.</t>
  </si>
  <si>
    <t>XX</t>
  </si>
  <si>
    <t>UWAGA: Wyniki wpisujemy tylko w białych i szarych kratkach.</t>
  </si>
  <si>
    <t>Meczów</t>
  </si>
  <si>
    <t>Punktów za wygraną</t>
  </si>
  <si>
    <t>Punktów za przegraną</t>
  </si>
  <si>
    <t>*</t>
  </si>
  <si>
    <t>x</t>
  </si>
  <si>
    <t>E</t>
  </si>
  <si>
    <t>F</t>
  </si>
  <si>
    <t>G</t>
  </si>
  <si>
    <t>H</t>
  </si>
  <si>
    <t>I</t>
  </si>
  <si>
    <t>J</t>
  </si>
  <si>
    <t>K</t>
  </si>
  <si>
    <t>L</t>
  </si>
  <si>
    <t>Obecność</t>
  </si>
  <si>
    <t>Karta zgłoszeniowa</t>
  </si>
  <si>
    <t>nieobecni</t>
  </si>
  <si>
    <t>Plas Warszawa 1</t>
  </si>
  <si>
    <t>Iskra Warszawa 1</t>
  </si>
  <si>
    <t>MOS Wola 1</t>
  </si>
  <si>
    <t>ASTW 1</t>
  </si>
  <si>
    <t>Metro Warszawa 3</t>
  </si>
  <si>
    <t>Iskra Warszawa 2</t>
  </si>
  <si>
    <t>Dębina Nieporęt 1</t>
  </si>
  <si>
    <t>Olimp Ostrołęka 1</t>
  </si>
  <si>
    <t>Olimp Tłuszcz 2</t>
  </si>
  <si>
    <t>UKS Piątka 2</t>
  </si>
  <si>
    <t>Trójka Kobyłka 2</t>
  </si>
  <si>
    <t>Wrzos Międzyborów 1</t>
  </si>
  <si>
    <t>Metro Warszawa 1</t>
  </si>
  <si>
    <t>UKS Piątka 1</t>
  </si>
  <si>
    <t>Legia Warszawa</t>
  </si>
  <si>
    <t>Olimp Tłuszcz 1</t>
  </si>
  <si>
    <t>Saska Warszawa 1</t>
  </si>
  <si>
    <t>LOS Pomiechówek 2</t>
  </si>
  <si>
    <t>Plas Warszawa 2</t>
  </si>
  <si>
    <t>Trójka Kobyłka 1</t>
  </si>
  <si>
    <t>Metro Warszawa 2</t>
  </si>
  <si>
    <t>MOS Wola 2</t>
  </si>
  <si>
    <t>MMKS Mińsk Maz. 1</t>
  </si>
  <si>
    <t>Saska Warszawa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</si>
</sst>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20"/>
      <color indexed="9"/>
      <name val="Calibri"/>
      <family val="2"/>
      <charset val="238"/>
    </font>
    <font>
      <b/>
      <sz val="12"/>
      <color indexed="9"/>
      <name val="Calibri"/>
      <family val="2"/>
      <charset val="238"/>
    </font>
    <font>
      <b/>
      <sz val="28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6"/>
      <color indexed="10"/>
      <name val="Calibri"/>
      <family val="2"/>
      <charset val="238"/>
    </font>
    <font>
      <sz val="8"/>
      <name val="Calibri"/>
      <family val="2"/>
      <charset val="238"/>
    </font>
    <font>
      <b/>
      <sz val="14"/>
      <name val="Times New Roman"/>
      <family val="1"/>
    </font>
    <font>
      <sz val="14"/>
      <name val="Times New Roman"/>
      <family val="1"/>
    </font>
    <font>
      <b/>
      <sz val="250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i/>
      <u/>
      <sz val="14"/>
      <name val="Times New Roman"/>
      <family val="1"/>
      <charset val="238"/>
    </font>
    <font>
      <b/>
      <sz val="20"/>
      <color indexed="8"/>
      <name val="Calibri"/>
      <family val="2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color indexed="8"/>
      <name val="Calibri"/>
      <family val="2"/>
      <charset val="238"/>
    </font>
    <font>
      <b/>
      <sz val="240"/>
      <color theme="1"/>
      <name val="Calibri"/>
      <family val="2"/>
      <charset val="238"/>
      <scheme val="minor"/>
    </font>
    <font>
      <sz val="240"/>
      <color theme="1"/>
      <name val="Calibri"/>
      <family val="2"/>
      <charset val="238"/>
      <scheme val="minor"/>
    </font>
    <font>
      <b/>
      <sz val="22"/>
      <color indexed="8"/>
      <name val="Calibri"/>
      <family val="2"/>
      <charset val="238"/>
    </font>
    <font>
      <sz val="22"/>
      <color theme="1"/>
      <name val="Calibri"/>
      <family val="2"/>
      <charset val="238"/>
      <scheme val="minor"/>
    </font>
    <font>
      <b/>
      <sz val="24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/>
    <xf numFmtId="0" fontId="7" fillId="3" borderId="7" xfId="0" applyFont="1" applyFill="1" applyBorder="1" applyAlignment="1">
      <alignment horizontal="center"/>
    </xf>
    <xf numFmtId="0" fontId="0" fillId="0" borderId="3" xfId="0" applyBorder="1"/>
    <xf numFmtId="0" fontId="0" fillId="0" borderId="8" xfId="0" applyBorder="1"/>
    <xf numFmtId="0" fontId="9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9" fillId="4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/>
    </xf>
    <xf numFmtId="0" fontId="7" fillId="3" borderId="17" xfId="0" applyFont="1" applyFill="1" applyBorder="1"/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13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center"/>
      <protection hidden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18" fillId="0" borderId="0" xfId="0" applyFont="1"/>
    <xf numFmtId="0" fontId="19" fillId="0" borderId="0" xfId="0" applyFont="1" applyAlignment="1" applyProtection="1">
      <alignment horizontal="center"/>
      <protection hidden="1"/>
    </xf>
    <xf numFmtId="0" fontId="9" fillId="5" borderId="15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left"/>
      <protection hidden="1"/>
    </xf>
    <xf numFmtId="0" fontId="22" fillId="0" borderId="0" xfId="0" applyFont="1" applyAlignment="1" applyProtection="1">
      <alignment horizontal="center"/>
      <protection hidden="1"/>
    </xf>
    <xf numFmtId="0" fontId="22" fillId="0" borderId="0" xfId="0" applyFont="1" applyProtection="1">
      <protection hidden="1"/>
    </xf>
    <xf numFmtId="0" fontId="21" fillId="0" borderId="0" xfId="0" applyFont="1" applyProtection="1">
      <protection hidden="1"/>
    </xf>
    <xf numFmtId="0" fontId="7" fillId="3" borderId="4" xfId="0" applyFont="1" applyFill="1" applyBorder="1" applyAlignment="1">
      <alignment vertical="center"/>
    </xf>
    <xf numFmtId="0" fontId="4" fillId="0" borderId="26" xfId="0" applyFont="1" applyBorder="1"/>
    <xf numFmtId="0" fontId="20" fillId="0" borderId="26" xfId="0" applyFont="1" applyBorder="1"/>
    <xf numFmtId="0" fontId="4" fillId="0" borderId="26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0" fontId="9" fillId="10" borderId="9" xfId="0" applyFont="1" applyFill="1" applyBorder="1" applyAlignment="1">
      <alignment horizontal="center" vertical="center"/>
    </xf>
    <xf numFmtId="0" fontId="9" fillId="10" borderId="5" xfId="0" applyFont="1" applyFill="1" applyBorder="1" applyAlignment="1">
      <alignment horizontal="center" vertical="center"/>
    </xf>
    <xf numFmtId="0" fontId="9" fillId="11" borderId="6" xfId="0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horizontal="center" vertical="center"/>
    </xf>
    <xf numFmtId="0" fontId="4" fillId="0" borderId="0" xfId="0" quotePrefix="1" applyFont="1"/>
    <xf numFmtId="0" fontId="28" fillId="0" borderId="10" xfId="0" applyFont="1" applyBorder="1" applyAlignment="1">
      <alignment vertical="center" wrapText="1"/>
    </xf>
    <xf numFmtId="0" fontId="28" fillId="0" borderId="6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6" xfId="0" applyFont="1" applyBorder="1" applyAlignment="1">
      <alignment vertical="center"/>
    </xf>
    <xf numFmtId="0" fontId="29" fillId="0" borderId="0" xfId="0" applyFont="1" applyAlignment="1">
      <alignment horizontal="center" vertical="center" wrapText="1"/>
    </xf>
    <xf numFmtId="0" fontId="0" fillId="0" borderId="26" xfId="0" applyBorder="1"/>
    <xf numFmtId="0" fontId="30" fillId="0" borderId="27" xfId="0" applyFont="1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30" fillId="0" borderId="29" xfId="0" applyFont="1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4" fillId="7" borderId="24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6" borderId="20" xfId="0" applyFont="1" applyFill="1" applyBorder="1" applyAlignment="1">
      <alignment horizontal="center" vertical="center" wrapText="1"/>
    </xf>
    <xf numFmtId="0" fontId="27" fillId="6" borderId="21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7" borderId="7" xfId="0" applyFont="1" applyFill="1" applyBorder="1" applyAlignment="1">
      <alignment horizontal="center"/>
    </xf>
    <xf numFmtId="0" fontId="0" fillId="7" borderId="8" xfId="0" applyFill="1" applyBorder="1"/>
    <xf numFmtId="0" fontId="26" fillId="6" borderId="22" xfId="0" applyFont="1" applyFill="1" applyBorder="1" applyAlignment="1">
      <alignment horizontal="center" vertical="center" wrapText="1"/>
    </xf>
    <xf numFmtId="0" fontId="27" fillId="6" borderId="23" xfId="0" applyFont="1" applyFill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1">
    <cellStyle name="Normalny" xfId="0" builtinId="0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Calibri"/>
        <scheme val="none"/>
      </font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Calibri"/>
        <scheme val="none"/>
      </font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Calibri"/>
        <scheme val="none"/>
      </font>
      <numFmt numFmtId="0" formatCode="General"/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indexed="8"/>
        <name val="Calibri"/>
        <scheme val="none"/>
      </font>
      <alignment horizontal="center" vertical="center" textRotation="0" wrapText="1" relative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3:G75" totalsRowShown="0" headerRowDxfId="5">
  <autoFilter ref="A3:G75" xr:uid="{00000000-0009-0000-0100-000001000000}"/>
  <tableColumns count="7">
    <tableColumn id="6" xr3:uid="{00000000-0010-0000-0000-000006000000}" name="Symbol" dataDxfId="4">
      <calculatedColumnFormula>'Lista Zespołów'!$D4&amp;'Lista Zespołów'!$E4</calculatedColumnFormula>
    </tableColumn>
    <tableColumn id="1" xr3:uid="{00000000-0010-0000-0000-000001000000}" name="Lp." dataDxfId="3"/>
    <tableColumn id="2" xr3:uid="{00000000-0010-0000-0000-000002000000}" name="Nazwa Zespołu" dataDxfId="2"/>
    <tableColumn id="3" xr3:uid="{00000000-0010-0000-0000-000003000000}" name="Grupa" dataDxfId="1"/>
    <tableColumn id="5" xr3:uid="{00000000-0010-0000-0000-000005000000}" name="Numer w grupie" dataDxfId="0"/>
    <tableColumn id="4" xr3:uid="{00000000-0010-0000-0000-000004000000}" name="Obecność"/>
    <tableColumn id="7" xr3:uid="{00000000-0010-0000-0000-000007000000}" name="Karta zgłoszeniowa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G76"/>
  <sheetViews>
    <sheetView topLeftCell="B4" zoomScale="55" zoomScaleNormal="55" workbookViewId="0">
      <selection activeCell="C22" sqref="C22:C27"/>
    </sheetView>
  </sheetViews>
  <sheetFormatPr baseColWidth="10" defaultColWidth="8.83203125" defaultRowHeight="15" x14ac:dyDescent="0.2"/>
  <cols>
    <col min="1" max="1" width="11.33203125" style="8" hidden="1" customWidth="1"/>
    <col min="2" max="2" width="7.6640625" customWidth="1"/>
    <col min="3" max="3" width="57.5" customWidth="1"/>
    <col min="4" max="4" width="22.33203125" bestFit="1" customWidth="1"/>
    <col min="5" max="5" width="15.5" customWidth="1"/>
    <col min="6" max="6" width="36.5" customWidth="1"/>
    <col min="7" max="7" width="38.33203125" customWidth="1"/>
    <col min="14" max="14" width="64" customWidth="1"/>
  </cols>
  <sheetData>
    <row r="1" spans="1:7" ht="21" x14ac:dyDescent="0.25">
      <c r="B1" s="2"/>
      <c r="C1" s="3"/>
    </row>
    <row r="2" spans="1:7" ht="21" x14ac:dyDescent="0.25">
      <c r="A2" s="4"/>
      <c r="B2" s="3"/>
      <c r="C2" s="3"/>
    </row>
    <row r="3" spans="1:7" ht="45" thickBot="1" x14ac:dyDescent="0.25">
      <c r="A3" s="9" t="s">
        <v>8</v>
      </c>
      <c r="B3" s="9" t="s">
        <v>0</v>
      </c>
      <c r="C3" s="9" t="s">
        <v>1</v>
      </c>
      <c r="D3" s="9" t="s">
        <v>2</v>
      </c>
      <c r="E3" s="9" t="s">
        <v>7</v>
      </c>
      <c r="F3" s="84" t="s">
        <v>31</v>
      </c>
      <c r="G3" s="84" t="s">
        <v>32</v>
      </c>
    </row>
    <row r="4" spans="1:7" ht="27" thickBot="1" x14ac:dyDescent="0.35">
      <c r="A4" s="6" t="str">
        <f>'Lista Zespołów'!$D4&amp;'Lista Zespołów'!$E4</f>
        <v>A1</v>
      </c>
      <c r="B4" s="5">
        <v>1</v>
      </c>
      <c r="C4" s="90" t="s">
        <v>34</v>
      </c>
      <c r="D4" s="6" t="s">
        <v>6</v>
      </c>
      <c r="E4" s="6">
        <v>1</v>
      </c>
    </row>
    <row r="5" spans="1:7" ht="27" thickBot="1" x14ac:dyDescent="0.35">
      <c r="A5" s="6" t="str">
        <f>'Lista Zespołów'!$D5&amp;'Lista Zespołów'!$E5</f>
        <v>A2</v>
      </c>
      <c r="B5" s="5">
        <v>2</v>
      </c>
      <c r="C5" s="91" t="s">
        <v>35</v>
      </c>
      <c r="D5" s="6" t="s">
        <v>6</v>
      </c>
      <c r="E5" s="6">
        <v>2</v>
      </c>
    </row>
    <row r="6" spans="1:7" ht="27" thickBot="1" x14ac:dyDescent="0.35">
      <c r="A6" s="6" t="str">
        <f>'Lista Zespołów'!$D6&amp;'Lista Zespołów'!$E6</f>
        <v>A3</v>
      </c>
      <c r="B6" s="5">
        <v>3</v>
      </c>
      <c r="C6" s="91" t="s">
        <v>36</v>
      </c>
      <c r="D6" s="6" t="s">
        <v>6</v>
      </c>
      <c r="E6" s="6">
        <v>3</v>
      </c>
    </row>
    <row r="7" spans="1:7" ht="27" thickBot="1" x14ac:dyDescent="0.35">
      <c r="A7" s="6" t="str">
        <f>'Lista Zespołów'!$D7&amp;'Lista Zespołów'!$E7</f>
        <v>A4</v>
      </c>
      <c r="B7" s="5">
        <v>4</v>
      </c>
      <c r="C7" s="91" t="s">
        <v>37</v>
      </c>
      <c r="D7" s="6" t="s">
        <v>6</v>
      </c>
      <c r="E7" s="6">
        <v>4</v>
      </c>
    </row>
    <row r="8" spans="1:7" ht="27" thickBot="1" x14ac:dyDescent="0.35">
      <c r="A8" s="6" t="str">
        <f>'Lista Zespołów'!$D8&amp;'Lista Zespołów'!$E8</f>
        <v>A5</v>
      </c>
      <c r="B8" s="5">
        <v>5</v>
      </c>
      <c r="C8" s="91" t="s">
        <v>38</v>
      </c>
      <c r="D8" s="6" t="s">
        <v>6</v>
      </c>
      <c r="E8" s="6">
        <v>5</v>
      </c>
    </row>
    <row r="9" spans="1:7" ht="27" thickBot="1" x14ac:dyDescent="0.35">
      <c r="A9" s="58" t="str">
        <f>'Lista Zespołów'!$D9&amp;'Lista Zespołów'!$E9</f>
        <v>A6</v>
      </c>
      <c r="B9" s="66">
        <v>6</v>
      </c>
      <c r="C9" s="91" t="s">
        <v>39</v>
      </c>
      <c r="D9" s="68" t="s">
        <v>6</v>
      </c>
      <c r="E9" s="69">
        <v>6</v>
      </c>
      <c r="F9" s="85"/>
      <c r="G9" s="85"/>
    </row>
    <row r="10" spans="1:7" ht="27" thickBot="1" x14ac:dyDescent="0.35">
      <c r="A10" s="58" t="str">
        <f>'Lista Zespołów'!$D10&amp;'Lista Zespołów'!$E10</f>
        <v>B1</v>
      </c>
      <c r="B10" s="5">
        <v>7</v>
      </c>
      <c r="C10" s="90" t="s">
        <v>40</v>
      </c>
      <c r="D10" s="58" t="s">
        <v>5</v>
      </c>
      <c r="E10" s="58">
        <v>1</v>
      </c>
    </row>
    <row r="11" spans="1:7" ht="27" thickBot="1" x14ac:dyDescent="0.35">
      <c r="A11" s="58" t="str">
        <f>'Lista Zespołów'!$D11&amp;'Lista Zespołów'!$E11</f>
        <v>B2</v>
      </c>
      <c r="B11" s="5">
        <v>8</v>
      </c>
      <c r="C11" s="91" t="s">
        <v>41</v>
      </c>
      <c r="D11" s="58" t="s">
        <v>5</v>
      </c>
      <c r="E11" s="58">
        <v>2</v>
      </c>
    </row>
    <row r="12" spans="1:7" ht="27" thickBot="1" x14ac:dyDescent="0.35">
      <c r="A12" s="58" t="str">
        <f>'Lista Zespołów'!$D12&amp;'Lista Zespołów'!$E12</f>
        <v>B3</v>
      </c>
      <c r="B12" s="5">
        <v>9</v>
      </c>
      <c r="C12" s="91" t="s">
        <v>42</v>
      </c>
      <c r="D12" s="58" t="s">
        <v>5</v>
      </c>
      <c r="E12" s="58">
        <v>3</v>
      </c>
    </row>
    <row r="13" spans="1:7" ht="27" thickBot="1" x14ac:dyDescent="0.35">
      <c r="A13" s="58" t="str">
        <f>'Lista Zespołów'!$D13&amp;'Lista Zespołów'!$E13</f>
        <v>B4</v>
      </c>
      <c r="B13" s="5">
        <v>10</v>
      </c>
      <c r="C13" s="91" t="s">
        <v>43</v>
      </c>
      <c r="D13" s="58" t="s">
        <v>5</v>
      </c>
      <c r="E13" s="58">
        <v>4</v>
      </c>
    </row>
    <row r="14" spans="1:7" ht="27" thickBot="1" x14ac:dyDescent="0.35">
      <c r="A14" s="58" t="str">
        <f>'Lista Zespołów'!$D14&amp;'Lista Zespołów'!$E14</f>
        <v>B5</v>
      </c>
      <c r="B14" s="5">
        <v>11</v>
      </c>
      <c r="C14" s="91" t="s">
        <v>44</v>
      </c>
      <c r="D14" s="58" t="s">
        <v>5</v>
      </c>
      <c r="E14" s="58">
        <v>5</v>
      </c>
    </row>
    <row r="15" spans="1:7" ht="27" thickBot="1" x14ac:dyDescent="0.35">
      <c r="A15" s="58" t="str">
        <f>'Lista Zespołów'!$D15&amp;'Lista Zespołów'!$E15</f>
        <v>B6</v>
      </c>
      <c r="B15" s="66">
        <v>12</v>
      </c>
      <c r="C15" s="91" t="s">
        <v>45</v>
      </c>
      <c r="D15" s="69" t="s">
        <v>5</v>
      </c>
      <c r="E15" s="69">
        <v>6</v>
      </c>
      <c r="F15" s="85"/>
      <c r="G15" s="85"/>
    </row>
    <row r="16" spans="1:7" ht="27" thickBot="1" x14ac:dyDescent="0.35">
      <c r="A16" s="58" t="str">
        <f>'Lista Zespołów'!$D16&amp;'Lista Zespołów'!$E16</f>
        <v>C1</v>
      </c>
      <c r="B16" s="5">
        <v>13</v>
      </c>
      <c r="C16" s="90" t="s">
        <v>46</v>
      </c>
      <c r="D16" s="58" t="s">
        <v>4</v>
      </c>
      <c r="E16" s="58">
        <v>1</v>
      </c>
    </row>
    <row r="17" spans="1:7" ht="27" thickBot="1" x14ac:dyDescent="0.35">
      <c r="A17" s="58" t="str">
        <f>'Lista Zespołów'!$D17&amp;'Lista Zespołów'!$E17</f>
        <v>C2</v>
      </c>
      <c r="B17" s="5">
        <v>14</v>
      </c>
      <c r="C17" s="91" t="s">
        <v>47</v>
      </c>
      <c r="D17" s="58" t="s">
        <v>4</v>
      </c>
      <c r="E17" s="58">
        <v>2</v>
      </c>
    </row>
    <row r="18" spans="1:7" ht="27" thickBot="1" x14ac:dyDescent="0.35">
      <c r="A18" s="58" t="str">
        <f>'Lista Zespołów'!$D18&amp;'Lista Zespołów'!$E18</f>
        <v>C3</v>
      </c>
      <c r="B18" s="5">
        <v>15</v>
      </c>
      <c r="C18" s="91" t="s">
        <v>48</v>
      </c>
      <c r="D18" s="58" t="s">
        <v>4</v>
      </c>
      <c r="E18" s="58">
        <v>3</v>
      </c>
    </row>
    <row r="19" spans="1:7" ht="27" thickBot="1" x14ac:dyDescent="0.35">
      <c r="A19" s="58" t="str">
        <f>'Lista Zespołów'!$D19&amp;'Lista Zespołów'!$E19</f>
        <v>C4</v>
      </c>
      <c r="B19" s="5">
        <v>16</v>
      </c>
      <c r="C19" s="91" t="s">
        <v>49</v>
      </c>
      <c r="D19" s="58" t="s">
        <v>4</v>
      </c>
      <c r="E19" s="58">
        <v>4</v>
      </c>
    </row>
    <row r="20" spans="1:7" ht="27" thickBot="1" x14ac:dyDescent="0.35">
      <c r="A20" s="58" t="str">
        <f>'Lista Zespołów'!$D20&amp;'Lista Zespołów'!$E20</f>
        <v>C5</v>
      </c>
      <c r="B20" s="5">
        <v>17</v>
      </c>
      <c r="C20" s="91" t="s">
        <v>50</v>
      </c>
      <c r="D20" s="58" t="s">
        <v>4</v>
      </c>
      <c r="E20" s="58">
        <v>5</v>
      </c>
    </row>
    <row r="21" spans="1:7" ht="27" thickBot="1" x14ac:dyDescent="0.35">
      <c r="A21" s="58" t="str">
        <f>'Lista Zespołów'!$D21&amp;'Lista Zespołów'!$E21</f>
        <v>C6</v>
      </c>
      <c r="B21" s="66">
        <v>18</v>
      </c>
      <c r="C21" s="91" t="s">
        <v>51</v>
      </c>
      <c r="D21" s="69" t="s">
        <v>4</v>
      </c>
      <c r="E21" s="69">
        <v>6</v>
      </c>
      <c r="F21" s="85"/>
      <c r="G21" s="85"/>
    </row>
    <row r="22" spans="1:7" ht="27" thickBot="1" x14ac:dyDescent="0.35">
      <c r="A22" s="58" t="str">
        <f>'Lista Zespołów'!$D22&amp;'Lista Zespołów'!$E22</f>
        <v>D1</v>
      </c>
      <c r="B22" s="5">
        <v>19</v>
      </c>
      <c r="C22" s="90" t="s">
        <v>52</v>
      </c>
      <c r="D22" s="58" t="s">
        <v>3</v>
      </c>
      <c r="E22" s="58">
        <v>1</v>
      </c>
    </row>
    <row r="23" spans="1:7" ht="27" thickBot="1" x14ac:dyDescent="0.35">
      <c r="A23" s="58" t="str">
        <f>'Lista Zespołów'!$D23&amp;'Lista Zespołów'!$E23</f>
        <v>D2</v>
      </c>
      <c r="B23" s="5">
        <v>20</v>
      </c>
      <c r="C23" s="91" t="s">
        <v>53</v>
      </c>
      <c r="D23" s="58" t="s">
        <v>3</v>
      </c>
      <c r="E23" s="58">
        <v>2</v>
      </c>
    </row>
    <row r="24" spans="1:7" ht="27" thickBot="1" x14ac:dyDescent="0.35">
      <c r="A24" s="58" t="str">
        <f>'Lista Zespołów'!$D24&amp;'Lista Zespołów'!$E24</f>
        <v>D3</v>
      </c>
      <c r="B24" s="5">
        <v>21</v>
      </c>
      <c r="C24" s="91" t="s">
        <v>54</v>
      </c>
      <c r="D24" s="58" t="s">
        <v>3</v>
      </c>
      <c r="E24" s="58">
        <v>3</v>
      </c>
    </row>
    <row r="25" spans="1:7" ht="27" thickBot="1" x14ac:dyDescent="0.35">
      <c r="A25" s="58" t="str">
        <f>'Lista Zespołów'!$D25&amp;'Lista Zespołów'!$E25</f>
        <v>D4</v>
      </c>
      <c r="B25" s="5">
        <v>22</v>
      </c>
      <c r="C25" s="91" t="s">
        <v>55</v>
      </c>
      <c r="D25" s="58" t="s">
        <v>3</v>
      </c>
      <c r="E25" s="58">
        <v>4</v>
      </c>
    </row>
    <row r="26" spans="1:7" ht="27" thickBot="1" x14ac:dyDescent="0.35">
      <c r="A26" s="58" t="str">
        <f>'Lista Zespołów'!$D26&amp;'Lista Zespołów'!$E26</f>
        <v>D5</v>
      </c>
      <c r="B26" s="5">
        <v>23</v>
      </c>
      <c r="C26" s="91" t="s">
        <v>56</v>
      </c>
      <c r="D26" s="58" t="s">
        <v>3</v>
      </c>
      <c r="E26" s="58">
        <v>5</v>
      </c>
    </row>
    <row r="27" spans="1:7" ht="27" thickBot="1" x14ac:dyDescent="0.35">
      <c r="A27" s="58" t="str">
        <f>'Lista Zespołów'!$D27&amp;'Lista Zespołów'!$E27</f>
        <v>D6</v>
      </c>
      <c r="B27" s="66">
        <v>24</v>
      </c>
      <c r="C27" s="91" t="s">
        <v>57</v>
      </c>
      <c r="D27" s="69" t="s">
        <v>3</v>
      </c>
      <c r="E27" s="69">
        <v>6</v>
      </c>
      <c r="F27" s="85"/>
      <c r="G27" s="85"/>
    </row>
    <row r="28" spans="1:7" ht="27" thickBot="1" x14ac:dyDescent="0.35">
      <c r="A28" s="58" t="str">
        <f>'Lista Zespołów'!$D28&amp;'Lista Zespołów'!$E28</f>
        <v>E1</v>
      </c>
      <c r="B28" s="5">
        <v>25</v>
      </c>
      <c r="C28" s="88"/>
      <c r="D28" s="58" t="s">
        <v>23</v>
      </c>
      <c r="E28" s="58">
        <v>1</v>
      </c>
    </row>
    <row r="29" spans="1:7" ht="27" thickBot="1" x14ac:dyDescent="0.35">
      <c r="A29" s="58" t="str">
        <f>'Lista Zespołów'!$D29&amp;'Lista Zespołów'!$E29</f>
        <v>E2</v>
      </c>
      <c r="B29" s="5">
        <v>26</v>
      </c>
      <c r="C29" s="89"/>
      <c r="D29" s="58" t="s">
        <v>23</v>
      </c>
      <c r="E29" s="58">
        <v>2</v>
      </c>
    </row>
    <row r="30" spans="1:7" ht="27" thickBot="1" x14ac:dyDescent="0.35">
      <c r="A30" s="58" t="str">
        <f>'Lista Zespołów'!$D30&amp;'Lista Zespołów'!$E30</f>
        <v>E3</v>
      </c>
      <c r="B30" s="5">
        <v>27</v>
      </c>
      <c r="C30" s="89"/>
      <c r="D30" s="58" t="s">
        <v>23</v>
      </c>
      <c r="E30" s="58">
        <v>3</v>
      </c>
    </row>
    <row r="31" spans="1:7" ht="27" thickBot="1" x14ac:dyDescent="0.35">
      <c r="A31" s="58" t="str">
        <f>'Lista Zespołów'!$D31&amp;'Lista Zespołów'!$E31</f>
        <v>E4</v>
      </c>
      <c r="B31" s="5">
        <v>28</v>
      </c>
      <c r="C31" s="89"/>
      <c r="D31" s="58" t="s">
        <v>23</v>
      </c>
      <c r="E31" s="58">
        <v>4</v>
      </c>
    </row>
    <row r="32" spans="1:7" ht="27" thickBot="1" x14ac:dyDescent="0.35">
      <c r="A32" s="58" t="str">
        <f>'Lista Zespołów'!$D32&amp;'Lista Zespołów'!$E32</f>
        <v>E5</v>
      </c>
      <c r="B32" s="5">
        <v>29</v>
      </c>
      <c r="C32" s="89"/>
      <c r="D32" s="58" t="s">
        <v>23</v>
      </c>
      <c r="E32" s="58">
        <v>5</v>
      </c>
    </row>
    <row r="33" spans="1:7" ht="27" thickBot="1" x14ac:dyDescent="0.35">
      <c r="A33" s="58" t="str">
        <f>'Lista Zespołów'!$D33&amp;'Lista Zespołów'!$E33</f>
        <v>E6</v>
      </c>
      <c r="B33" s="66">
        <v>30</v>
      </c>
      <c r="C33" s="89"/>
      <c r="D33" s="69" t="s">
        <v>23</v>
      </c>
      <c r="E33" s="69">
        <v>6</v>
      </c>
      <c r="F33" s="85"/>
      <c r="G33" s="85"/>
    </row>
    <row r="34" spans="1:7" ht="27" thickBot="1" x14ac:dyDescent="0.35">
      <c r="A34" s="58" t="str">
        <f>'Lista Zespołów'!$D34&amp;'Lista Zespołów'!$E34</f>
        <v>F1</v>
      </c>
      <c r="B34" s="5">
        <v>31</v>
      </c>
      <c r="C34" s="88"/>
      <c r="D34" s="58" t="s">
        <v>24</v>
      </c>
      <c r="E34" s="58">
        <v>1</v>
      </c>
    </row>
    <row r="35" spans="1:7" ht="27" thickBot="1" x14ac:dyDescent="0.35">
      <c r="A35" s="58" t="str">
        <f>'Lista Zespołów'!$D35&amp;'Lista Zespołów'!$E35</f>
        <v>F2</v>
      </c>
      <c r="B35" s="5">
        <v>32</v>
      </c>
      <c r="C35" s="89"/>
      <c r="D35" s="58" t="s">
        <v>24</v>
      </c>
      <c r="E35" s="58">
        <v>2</v>
      </c>
    </row>
    <row r="36" spans="1:7" ht="27" thickBot="1" x14ac:dyDescent="0.35">
      <c r="A36" s="58" t="str">
        <f>'Lista Zespołów'!$D36&amp;'Lista Zespołów'!$E36</f>
        <v>F3</v>
      </c>
      <c r="B36" s="5">
        <v>33</v>
      </c>
      <c r="C36" s="89"/>
      <c r="D36" s="58" t="s">
        <v>24</v>
      </c>
      <c r="E36" s="58">
        <v>3</v>
      </c>
    </row>
    <row r="37" spans="1:7" ht="27" thickBot="1" x14ac:dyDescent="0.35">
      <c r="A37" s="58" t="str">
        <f>'Lista Zespołów'!$D37&amp;'Lista Zespołów'!$E37</f>
        <v>F4</v>
      </c>
      <c r="B37" s="5">
        <v>34</v>
      </c>
      <c r="C37" s="89"/>
      <c r="D37" s="58" t="s">
        <v>24</v>
      </c>
      <c r="E37" s="58">
        <v>4</v>
      </c>
    </row>
    <row r="38" spans="1:7" ht="27" thickBot="1" x14ac:dyDescent="0.35">
      <c r="A38" s="58" t="str">
        <f>'Lista Zespołów'!$D38&amp;'Lista Zespołów'!$E38</f>
        <v>F5</v>
      </c>
      <c r="B38" s="5">
        <v>35</v>
      </c>
      <c r="C38" s="89"/>
      <c r="D38" s="58" t="s">
        <v>24</v>
      </c>
      <c r="E38" s="58">
        <v>5</v>
      </c>
    </row>
    <row r="39" spans="1:7" ht="27" thickBot="1" x14ac:dyDescent="0.35">
      <c r="A39" s="58" t="str">
        <f>'Lista Zespołów'!$D39&amp;'Lista Zespołów'!$E39</f>
        <v>F6</v>
      </c>
      <c r="B39" s="66">
        <v>36</v>
      </c>
      <c r="C39" s="89"/>
      <c r="D39" s="69" t="s">
        <v>24</v>
      </c>
      <c r="E39" s="69">
        <v>6</v>
      </c>
      <c r="F39" s="85"/>
      <c r="G39" s="85"/>
    </row>
    <row r="40" spans="1:7" ht="27" thickBot="1" x14ac:dyDescent="0.35">
      <c r="A40" s="6" t="str">
        <f>'Lista Zespołów'!$D40&amp;'Lista Zespołów'!$E40</f>
        <v>G1</v>
      </c>
      <c r="B40" s="5">
        <v>37</v>
      </c>
      <c r="C40" s="88"/>
      <c r="D40" s="6" t="s">
        <v>25</v>
      </c>
      <c r="E40" s="6">
        <v>1</v>
      </c>
    </row>
    <row r="41" spans="1:7" ht="27" thickBot="1" x14ac:dyDescent="0.35">
      <c r="A41" s="58" t="str">
        <f>'Lista Zespołów'!$D41&amp;'Lista Zespołów'!$E41</f>
        <v>G2</v>
      </c>
      <c r="B41" s="59">
        <v>38</v>
      </c>
      <c r="C41" s="89"/>
      <c r="D41" s="58" t="s">
        <v>25</v>
      </c>
      <c r="E41" s="58">
        <v>2</v>
      </c>
    </row>
    <row r="42" spans="1:7" ht="27" thickBot="1" x14ac:dyDescent="0.35">
      <c r="A42" s="58" t="str">
        <f>'Lista Zespołów'!$D42&amp;'Lista Zespołów'!$E42</f>
        <v>G3</v>
      </c>
      <c r="B42" s="59">
        <v>39</v>
      </c>
      <c r="C42" s="89"/>
      <c r="D42" s="58" t="s">
        <v>25</v>
      </c>
      <c r="E42" s="58">
        <v>3</v>
      </c>
    </row>
    <row r="43" spans="1:7" ht="27" thickBot="1" x14ac:dyDescent="0.35">
      <c r="A43" s="58" t="str">
        <f>'Lista Zespołów'!$D43&amp;'Lista Zespołów'!$E43</f>
        <v>G4</v>
      </c>
      <c r="B43" s="59">
        <v>40</v>
      </c>
      <c r="C43" s="89"/>
      <c r="D43" s="58" t="s">
        <v>25</v>
      </c>
      <c r="E43" s="58">
        <v>4</v>
      </c>
    </row>
    <row r="44" spans="1:7" ht="27" thickBot="1" x14ac:dyDescent="0.35">
      <c r="A44" s="58" t="str">
        <f>'Lista Zespołów'!$D44&amp;'Lista Zespołów'!$E44</f>
        <v>G5</v>
      </c>
      <c r="B44" s="59">
        <v>41</v>
      </c>
      <c r="C44" s="89"/>
      <c r="D44" s="58" t="s">
        <v>25</v>
      </c>
      <c r="E44" s="58">
        <v>5</v>
      </c>
    </row>
    <row r="45" spans="1:7" ht="27" thickBot="1" x14ac:dyDescent="0.35">
      <c r="A45" s="58" t="str">
        <f>'Lista Zespołów'!$D45&amp;'Lista Zespołów'!$E45</f>
        <v>G6</v>
      </c>
      <c r="B45" s="67">
        <v>42</v>
      </c>
      <c r="C45" s="89"/>
      <c r="D45" s="69" t="s">
        <v>25</v>
      </c>
      <c r="E45" s="69">
        <v>6</v>
      </c>
      <c r="F45" s="85"/>
      <c r="G45" s="85"/>
    </row>
    <row r="46" spans="1:7" ht="27" thickBot="1" x14ac:dyDescent="0.35">
      <c r="A46" s="58" t="str">
        <f>'Lista Zespołów'!$D46&amp;'Lista Zespołów'!$E46</f>
        <v>H1</v>
      </c>
      <c r="B46" s="59">
        <v>43</v>
      </c>
      <c r="C46" s="86"/>
      <c r="D46" s="58" t="s">
        <v>26</v>
      </c>
      <c r="E46" s="58">
        <v>1</v>
      </c>
    </row>
    <row r="47" spans="1:7" ht="27" thickBot="1" x14ac:dyDescent="0.35">
      <c r="A47" s="58" t="str">
        <f>'Lista Zespołów'!$D47&amp;'Lista Zespołów'!$E47</f>
        <v>H2</v>
      </c>
      <c r="B47" s="59">
        <v>44</v>
      </c>
      <c r="C47" s="87"/>
      <c r="D47" s="58" t="s">
        <v>26</v>
      </c>
      <c r="E47" s="58">
        <v>2</v>
      </c>
    </row>
    <row r="48" spans="1:7" ht="27" thickBot="1" x14ac:dyDescent="0.35">
      <c r="A48" s="58" t="str">
        <f>'Lista Zespołów'!$D48&amp;'Lista Zespołów'!$E48</f>
        <v>H3</v>
      </c>
      <c r="B48" s="59">
        <v>45</v>
      </c>
      <c r="C48" s="87"/>
      <c r="D48" s="58" t="s">
        <v>26</v>
      </c>
      <c r="E48" s="58">
        <v>3</v>
      </c>
    </row>
    <row r="49" spans="1:7" ht="27" thickBot="1" x14ac:dyDescent="0.35">
      <c r="A49" s="58" t="str">
        <f>'Lista Zespołów'!$D49&amp;'Lista Zespołów'!$E49</f>
        <v>H4</v>
      </c>
      <c r="B49" s="59">
        <v>46</v>
      </c>
      <c r="C49" s="87"/>
      <c r="D49" s="58" t="s">
        <v>26</v>
      </c>
      <c r="E49" s="58">
        <v>4</v>
      </c>
    </row>
    <row r="50" spans="1:7" ht="27" thickBot="1" x14ac:dyDescent="0.35">
      <c r="A50" s="58" t="str">
        <f>'Lista Zespołów'!$D50&amp;'Lista Zespołów'!$E50</f>
        <v>H5</v>
      </c>
      <c r="B50" s="59">
        <v>47</v>
      </c>
      <c r="C50" s="87"/>
      <c r="D50" s="58" t="s">
        <v>26</v>
      </c>
      <c r="E50" s="58">
        <v>5</v>
      </c>
    </row>
    <row r="51" spans="1:7" ht="27" thickBot="1" x14ac:dyDescent="0.35">
      <c r="A51" s="58" t="str">
        <f>'Lista Zespołów'!$D51&amp;'Lista Zespołów'!$E51</f>
        <v>H6</v>
      </c>
      <c r="B51" s="67">
        <v>48</v>
      </c>
      <c r="C51" s="87"/>
      <c r="D51" s="69" t="s">
        <v>26</v>
      </c>
      <c r="E51" s="69">
        <v>6</v>
      </c>
      <c r="F51" s="85"/>
      <c r="G51" s="85"/>
    </row>
    <row r="52" spans="1:7" ht="26" x14ac:dyDescent="0.3">
      <c r="A52" s="58" t="str">
        <f>'Lista Zespołów'!$D52&amp;'Lista Zespołów'!$E52</f>
        <v>I1</v>
      </c>
      <c r="B52" s="59">
        <v>49</v>
      </c>
      <c r="C52" s="5"/>
      <c r="D52" s="58" t="s">
        <v>27</v>
      </c>
      <c r="E52" s="58">
        <v>1</v>
      </c>
    </row>
    <row r="53" spans="1:7" ht="26" x14ac:dyDescent="0.3">
      <c r="A53" s="58" t="str">
        <f>'Lista Zespołów'!$D53&amp;'Lista Zespołów'!$E53</f>
        <v>I2</v>
      </c>
      <c r="B53" s="59">
        <v>50</v>
      </c>
      <c r="C53" s="5"/>
      <c r="D53" s="58" t="s">
        <v>27</v>
      </c>
      <c r="E53" s="58">
        <v>2</v>
      </c>
    </row>
    <row r="54" spans="1:7" ht="26" x14ac:dyDescent="0.3">
      <c r="A54" s="58" t="str">
        <f>'Lista Zespołów'!$D54&amp;'Lista Zespołów'!$E54</f>
        <v>I3</v>
      </c>
      <c r="B54" s="59">
        <v>51</v>
      </c>
      <c r="C54" s="5"/>
      <c r="D54" s="58" t="s">
        <v>27</v>
      </c>
      <c r="E54" s="58">
        <v>3</v>
      </c>
    </row>
    <row r="55" spans="1:7" ht="26" x14ac:dyDescent="0.3">
      <c r="A55" s="58" t="str">
        <f>'Lista Zespołów'!$D55&amp;'Lista Zespołów'!$E55</f>
        <v>I4</v>
      </c>
      <c r="B55" s="59">
        <v>52</v>
      </c>
      <c r="C55" s="79"/>
      <c r="D55" s="58" t="s">
        <v>27</v>
      </c>
      <c r="E55" s="58">
        <v>4</v>
      </c>
    </row>
    <row r="56" spans="1:7" ht="26" x14ac:dyDescent="0.3">
      <c r="A56" s="58" t="str">
        <f>'Lista Zespołów'!$D56&amp;'Lista Zespołów'!$E56</f>
        <v>I5</v>
      </c>
      <c r="B56" s="59">
        <v>53</v>
      </c>
      <c r="C56" s="79"/>
      <c r="D56" s="58" t="s">
        <v>27</v>
      </c>
      <c r="E56" s="58">
        <v>5</v>
      </c>
    </row>
    <row r="57" spans="1:7" ht="26" x14ac:dyDescent="0.3">
      <c r="A57" s="58" t="str">
        <f>'Lista Zespołów'!$D57&amp;'Lista Zespołów'!$E57</f>
        <v>I6</v>
      </c>
      <c r="B57" s="67">
        <v>54</v>
      </c>
      <c r="C57" s="66"/>
      <c r="D57" s="69" t="s">
        <v>27</v>
      </c>
      <c r="E57" s="69">
        <v>6</v>
      </c>
      <c r="F57" s="85"/>
      <c r="G57" s="85"/>
    </row>
    <row r="58" spans="1:7" ht="26" x14ac:dyDescent="0.3">
      <c r="A58" s="58" t="str">
        <f>'Lista Zespołów'!$D58&amp;'Lista Zespołów'!$E58</f>
        <v>J1</v>
      </c>
      <c r="B58" s="59">
        <v>55</v>
      </c>
      <c r="C58" s="5"/>
      <c r="D58" s="58" t="s">
        <v>28</v>
      </c>
      <c r="E58" s="58">
        <v>1</v>
      </c>
    </row>
    <row r="59" spans="1:7" ht="26" x14ac:dyDescent="0.3">
      <c r="A59" s="58" t="str">
        <f>'Lista Zespołów'!$D59&amp;'Lista Zespołów'!$E59</f>
        <v>J2</v>
      </c>
      <c r="B59" s="59">
        <v>56</v>
      </c>
      <c r="C59" s="5"/>
      <c r="D59" s="58" t="s">
        <v>28</v>
      </c>
      <c r="E59" s="58">
        <v>2</v>
      </c>
    </row>
    <row r="60" spans="1:7" ht="26" x14ac:dyDescent="0.3">
      <c r="A60" s="58" t="str">
        <f>'Lista Zespołów'!$D60&amp;'Lista Zespołów'!$E60</f>
        <v>J3</v>
      </c>
      <c r="B60" s="59">
        <v>57</v>
      </c>
      <c r="C60" s="5"/>
      <c r="D60" s="58" t="s">
        <v>28</v>
      </c>
      <c r="E60" s="58">
        <v>3</v>
      </c>
    </row>
    <row r="61" spans="1:7" ht="26" x14ac:dyDescent="0.3">
      <c r="A61" s="58" t="str">
        <f>'Lista Zespołów'!$D61&amp;'Lista Zespołów'!$E61</f>
        <v>J4</v>
      </c>
      <c r="B61" s="59">
        <v>58</v>
      </c>
      <c r="C61" s="79"/>
      <c r="D61" s="58" t="s">
        <v>28</v>
      </c>
      <c r="E61" s="58">
        <v>4</v>
      </c>
    </row>
    <row r="62" spans="1:7" ht="26" x14ac:dyDescent="0.3">
      <c r="A62" s="58" t="str">
        <f>'Lista Zespołów'!$D62&amp;'Lista Zespołów'!$E62</f>
        <v>J5</v>
      </c>
      <c r="B62" s="59">
        <v>59</v>
      </c>
      <c r="C62" s="5"/>
      <c r="D62" s="58" t="s">
        <v>28</v>
      </c>
      <c r="E62" s="58">
        <v>5</v>
      </c>
    </row>
    <row r="63" spans="1:7" ht="26" x14ac:dyDescent="0.3">
      <c r="A63" s="58" t="str">
        <f>'Lista Zespołów'!$D63&amp;'Lista Zespołów'!$E63</f>
        <v>J6</v>
      </c>
      <c r="B63" s="67">
        <v>60</v>
      </c>
      <c r="C63" s="66"/>
      <c r="D63" s="69" t="s">
        <v>28</v>
      </c>
      <c r="E63" s="69">
        <v>6</v>
      </c>
      <c r="F63" s="85"/>
      <c r="G63" s="85"/>
    </row>
    <row r="64" spans="1:7" ht="26" x14ac:dyDescent="0.3">
      <c r="A64" s="58" t="str">
        <f>'Lista Zespołów'!$D64&amp;'Lista Zespołów'!$E64</f>
        <v>K1</v>
      </c>
      <c r="B64" s="59">
        <v>61</v>
      </c>
      <c r="C64" s="5"/>
      <c r="D64" s="58" t="s">
        <v>29</v>
      </c>
      <c r="E64" s="58">
        <v>1</v>
      </c>
    </row>
    <row r="65" spans="1:7" ht="26" x14ac:dyDescent="0.3">
      <c r="A65" s="58" t="str">
        <f>'Lista Zespołów'!$D65&amp;'Lista Zespołów'!$E65</f>
        <v>K2</v>
      </c>
      <c r="B65" s="59">
        <v>62</v>
      </c>
      <c r="C65" s="5"/>
      <c r="D65" s="58" t="s">
        <v>29</v>
      </c>
      <c r="E65" s="58">
        <v>2</v>
      </c>
    </row>
    <row r="66" spans="1:7" ht="26" x14ac:dyDescent="0.3">
      <c r="A66" s="58" t="str">
        <f>'Lista Zespołów'!$D66&amp;'Lista Zespołów'!$E66</f>
        <v>K3</v>
      </c>
      <c r="B66" s="59">
        <v>63</v>
      </c>
      <c r="C66" s="5"/>
      <c r="D66" s="58" t="s">
        <v>29</v>
      </c>
      <c r="E66" s="58">
        <v>3</v>
      </c>
    </row>
    <row r="67" spans="1:7" ht="26" x14ac:dyDescent="0.3">
      <c r="A67" s="58" t="str">
        <f>'Lista Zespołów'!$D67&amp;'Lista Zespołów'!$E67</f>
        <v>K4</v>
      </c>
      <c r="B67" s="59">
        <v>64</v>
      </c>
      <c r="C67" s="79"/>
      <c r="D67" s="58" t="s">
        <v>29</v>
      </c>
      <c r="E67" s="58">
        <v>4</v>
      </c>
    </row>
    <row r="68" spans="1:7" ht="26" x14ac:dyDescent="0.3">
      <c r="A68" s="58" t="str">
        <f>'Lista Zespołów'!$D68&amp;'Lista Zespołów'!$E68</f>
        <v>K5</v>
      </c>
      <c r="B68" s="59">
        <v>65</v>
      </c>
      <c r="C68" s="5"/>
      <c r="D68" s="58" t="s">
        <v>29</v>
      </c>
      <c r="E68" s="58">
        <v>5</v>
      </c>
    </row>
    <row r="69" spans="1:7" ht="26" x14ac:dyDescent="0.3">
      <c r="A69" s="6" t="str">
        <f>'Lista Zespołów'!$D69&amp;'Lista Zespołów'!$E69</f>
        <v>K6</v>
      </c>
      <c r="B69" s="67">
        <v>66</v>
      </c>
      <c r="C69" s="66"/>
      <c r="D69" s="68" t="s">
        <v>29</v>
      </c>
      <c r="E69" s="68">
        <v>6</v>
      </c>
      <c r="F69" s="85"/>
      <c r="G69" s="85"/>
    </row>
    <row r="70" spans="1:7" ht="26" x14ac:dyDescent="0.3">
      <c r="A70" s="6" t="str">
        <f>'Lista Zespołów'!$D70&amp;'Lista Zespołów'!$E70</f>
        <v>L1</v>
      </c>
      <c r="B70" s="59">
        <v>67</v>
      </c>
      <c r="C70" s="5"/>
      <c r="D70" s="6" t="s">
        <v>30</v>
      </c>
      <c r="E70" s="6">
        <v>1</v>
      </c>
      <c r="F70" t="s">
        <v>33</v>
      </c>
    </row>
    <row r="71" spans="1:7" ht="26" x14ac:dyDescent="0.3">
      <c r="A71" s="6" t="str">
        <f>'Lista Zespołów'!$D71&amp;'Lista Zespołów'!$E71</f>
        <v>L2</v>
      </c>
      <c r="B71" s="59">
        <v>68</v>
      </c>
      <c r="C71" s="5"/>
      <c r="D71" s="6" t="s">
        <v>30</v>
      </c>
      <c r="E71" s="6">
        <v>2</v>
      </c>
    </row>
    <row r="72" spans="1:7" ht="26" x14ac:dyDescent="0.3">
      <c r="A72" s="6" t="str">
        <f>'Lista Zespołów'!$D72&amp;'Lista Zespołów'!$E72</f>
        <v>L3</v>
      </c>
      <c r="B72" s="59">
        <v>69</v>
      </c>
      <c r="C72" s="5"/>
      <c r="D72" s="6" t="s">
        <v>30</v>
      </c>
      <c r="E72" s="6">
        <v>3</v>
      </c>
    </row>
    <row r="73" spans="1:7" ht="26" x14ac:dyDescent="0.3">
      <c r="A73" s="6" t="str">
        <f>'Lista Zespołów'!$D73&amp;'Lista Zespołów'!$E73</f>
        <v>L4</v>
      </c>
      <c r="B73" s="59">
        <v>70</v>
      </c>
      <c r="C73" s="5"/>
      <c r="D73" s="6" t="s">
        <v>30</v>
      </c>
      <c r="E73" s="6">
        <v>4</v>
      </c>
    </row>
    <row r="74" spans="1:7" ht="26" x14ac:dyDescent="0.3">
      <c r="A74" s="6" t="str">
        <f>'Lista Zespołów'!$D74&amp;'Lista Zespołów'!$E74</f>
        <v>L5</v>
      </c>
      <c r="B74" s="59">
        <v>71</v>
      </c>
      <c r="C74" s="5"/>
      <c r="D74" s="6" t="s">
        <v>30</v>
      </c>
      <c r="E74" s="6">
        <v>5</v>
      </c>
    </row>
    <row r="75" spans="1:7" ht="26" x14ac:dyDescent="0.3">
      <c r="A75" s="6" t="str">
        <f>'Lista Zespołów'!$D75&amp;'Lista Zespołów'!$E75</f>
        <v>L6</v>
      </c>
      <c r="B75" s="59">
        <v>72</v>
      </c>
      <c r="C75" s="79"/>
      <c r="D75" s="6" t="s">
        <v>30</v>
      </c>
      <c r="E75" s="6">
        <v>6</v>
      </c>
    </row>
    <row r="76" spans="1:7" x14ac:dyDescent="0.2">
      <c r="A76"/>
    </row>
  </sheetData>
  <phoneticPr fontId="12" type="noConversion"/>
  <pageMargins left="0.7" right="0.7" top="0.75" bottom="0.75" header="0.3" footer="0.3"/>
  <pageSetup paperSize="9" scale="25" orientation="landscape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P50"/>
  <sheetViews>
    <sheetView showGridLines="0" zoomScale="75" zoomScaleNormal="55" workbookViewId="0">
      <selection activeCell="C7" sqref="C7"/>
    </sheetView>
  </sheetViews>
  <sheetFormatPr baseColWidth="10" defaultColWidth="8.83203125" defaultRowHeight="15" x14ac:dyDescent="0.2"/>
  <cols>
    <col min="1" max="1" width="9.6640625" customWidth="1"/>
    <col min="2" max="2" width="46.5" customWidth="1"/>
    <col min="3" max="11" width="15.83203125" customWidth="1"/>
    <col min="12" max="12" width="15.5" customWidth="1"/>
    <col min="13" max="14" width="15.83203125" customWidth="1"/>
    <col min="15" max="16" width="15.83203125" hidden="1" customWidth="1"/>
  </cols>
  <sheetData>
    <row r="1" spans="1:16" ht="33" thickBot="1" x14ac:dyDescent="0.25">
      <c r="A1" s="37" t="s">
        <v>2</v>
      </c>
      <c r="B1" s="36" t="s">
        <v>6</v>
      </c>
      <c r="D1" s="40" t="s">
        <v>19</v>
      </c>
      <c r="E1" s="39">
        <v>2</v>
      </c>
      <c r="F1" s="41" t="s">
        <v>20</v>
      </c>
      <c r="G1" s="38">
        <v>0</v>
      </c>
    </row>
    <row r="2" spans="1:16" ht="22" thickBot="1" x14ac:dyDescent="0.3">
      <c r="A2" s="2" t="str">
        <f>"Tabela grupy "&amp;B1</f>
        <v>Tabela grupy A</v>
      </c>
      <c r="J2" s="2"/>
    </row>
    <row r="3" spans="1:16" ht="26.25" customHeight="1" x14ac:dyDescent="0.3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96" t="str">
        <f>_xlnm.Criteria</f>
        <v>A</v>
      </c>
      <c r="L3" s="97"/>
      <c r="M3" s="50"/>
    </row>
    <row r="4" spans="1:16" ht="26.25" customHeight="1" x14ac:dyDescent="0.3">
      <c r="A4" s="10">
        <v>1</v>
      </c>
      <c r="B4" s="11" t="str">
        <f>VLOOKUP($B$1&amp;A4,'Lista Zespołów'!$A$4:$E$75,3,FALSE)</f>
        <v>Plas Warszawa 1</v>
      </c>
      <c r="C4" s="33">
        <f t="shared" ref="C4:C7" si="0">D4*$E$1+E4*$G$1</f>
        <v>10</v>
      </c>
      <c r="D4" s="34">
        <f t="shared" ref="D4:D9" si="1">IF($C15&gt;$D15,1,0)+IF($E15&gt;$F15,1,0)+IF($G15&gt;$H15,1,0)+IF($I15&gt;$J15,1,0)+IF($K15&gt;$L15,1,0)+IF($M15&gt;$N15,1,0)+IF($O15&gt;$P15,1,0)</f>
        <v>5</v>
      </c>
      <c r="E4" s="34">
        <f t="shared" ref="E4:E9" si="2">IF($C15&lt;$D15,1,0)+IF($E15&lt;$F15,1,0)+IF($G15&lt;$H15,1,0)+IF($I15&lt;$J15,1,0)+IF($K15&lt;$L15,1,0)+IF($M15&lt;$N15,1,0)+IF($O15&lt;$P15,1,0)</f>
        <v>0</v>
      </c>
      <c r="F4" s="34">
        <f t="shared" ref="F4:F7" si="3">E4+D4</f>
        <v>5</v>
      </c>
      <c r="G4" s="34">
        <f>SUM(D$15:D$21)</f>
        <v>75</v>
      </c>
      <c r="H4" s="34">
        <f>SUM(C$15:C$21)</f>
        <v>35</v>
      </c>
      <c r="I4" s="35">
        <f t="shared" ref="I4:I7" si="4">IFERROR(G4/H4,0)</f>
        <v>2.1428571428571428</v>
      </c>
      <c r="K4" s="97"/>
      <c r="L4" s="97"/>
      <c r="M4" s="50"/>
    </row>
    <row r="5" spans="1:16" ht="26.25" customHeight="1" x14ac:dyDescent="0.3">
      <c r="A5" s="12">
        <v>2</v>
      </c>
      <c r="B5" s="13" t="str">
        <f>VLOOKUP($B$1&amp;A5,'Lista Zespołów'!$A$4:$E$75,3,FALSE)</f>
        <v>Iskra Warszawa 1</v>
      </c>
      <c r="C5" s="30">
        <f t="shared" si="0"/>
        <v>6</v>
      </c>
      <c r="D5" s="31">
        <f t="shared" si="1"/>
        <v>3</v>
      </c>
      <c r="E5" s="31">
        <f t="shared" si="2"/>
        <v>2</v>
      </c>
      <c r="F5" s="31">
        <f t="shared" si="3"/>
        <v>5</v>
      </c>
      <c r="G5" s="31">
        <f>SUM(F$15:F$21)</f>
        <v>70</v>
      </c>
      <c r="H5" s="31">
        <f>SUM(E$15:E$21)</f>
        <v>68</v>
      </c>
      <c r="I5" s="32">
        <f t="shared" si="4"/>
        <v>1.0294117647058822</v>
      </c>
      <c r="K5" s="97"/>
      <c r="L5" s="97"/>
      <c r="M5" s="50"/>
    </row>
    <row r="6" spans="1:16" ht="26.25" customHeight="1" x14ac:dyDescent="0.3">
      <c r="A6" s="10">
        <v>3</v>
      </c>
      <c r="B6" s="11" t="str">
        <f>VLOOKUP($B$1&amp;A6,'Lista Zespołów'!$A$4:$E$75,3,FALSE)</f>
        <v>MOS Wola 1</v>
      </c>
      <c r="C6" s="33">
        <f t="shared" si="0"/>
        <v>6</v>
      </c>
      <c r="D6" s="34">
        <f>IF($C17&gt;$D17,1,0)+IF($E17&gt;$F17,1,0)+IF($G17&gt;$H17,1,0)+IF($I17&gt;$J17,1,0)+IF($K17&gt;$L17,1,0)+IF($M17&gt;$N17,1,0)+IF($O17&gt;$P17,1,0)</f>
        <v>3</v>
      </c>
      <c r="E6" s="34">
        <f>IF($C17&lt;$D17,1,0)+IF($E17&lt;$F17,1,0)+IF($G17&lt;$H17,1,0)+IF($I17&lt;$J17,1,0)+IF($K17&lt;$L17,1,0)+IF($M17&lt;$N17,1,0)+IF($O17&lt;$P17,1,0)</f>
        <v>2</v>
      </c>
      <c r="F6" s="34">
        <f t="shared" si="3"/>
        <v>5</v>
      </c>
      <c r="G6" s="34">
        <f>SUM(H$15:H$21)</f>
        <v>70</v>
      </c>
      <c r="H6" s="34">
        <f>SUM(G$15:G$21)</f>
        <v>58</v>
      </c>
      <c r="I6" s="35">
        <f t="shared" si="4"/>
        <v>1.2068965517241379</v>
      </c>
      <c r="K6" s="97"/>
      <c r="L6" s="97"/>
      <c r="M6" s="50"/>
    </row>
    <row r="7" spans="1:16" ht="26.25" customHeight="1" x14ac:dyDescent="0.3">
      <c r="A7" s="12">
        <v>4</v>
      </c>
      <c r="B7" s="13" t="str">
        <f>VLOOKUP($B$1&amp;A7,'Lista Zespołów'!$A$4:$E$75,3,FALSE)</f>
        <v>ASTW 1</v>
      </c>
      <c r="C7" s="30">
        <f t="shared" si="0"/>
        <v>2</v>
      </c>
      <c r="D7" s="31">
        <f t="shared" si="1"/>
        <v>1</v>
      </c>
      <c r="E7" s="31">
        <f t="shared" si="2"/>
        <v>4</v>
      </c>
      <c r="F7" s="31">
        <f t="shared" si="3"/>
        <v>5</v>
      </c>
      <c r="G7" s="31">
        <f>SUM(J$15:J$21)</f>
        <v>47</v>
      </c>
      <c r="H7" s="31">
        <f>SUM(I$15:I$21)</f>
        <v>71</v>
      </c>
      <c r="I7" s="32">
        <f t="shared" si="4"/>
        <v>0.6619718309859155</v>
      </c>
      <c r="K7" s="97"/>
      <c r="L7" s="97"/>
      <c r="M7" s="50"/>
    </row>
    <row r="8" spans="1:16" ht="26.25" customHeight="1" x14ac:dyDescent="0.3">
      <c r="A8" s="10">
        <v>5</v>
      </c>
      <c r="B8" s="11" t="str">
        <f>VLOOKUP($B$1&amp;A8,'Lista Zespołów'!$A$4:$E$75,3,FALSE)</f>
        <v>Metro Warszawa 3</v>
      </c>
      <c r="C8" s="33">
        <f>D8*$E$1+E8*$G$1</f>
        <v>6</v>
      </c>
      <c r="D8" s="34">
        <f t="shared" si="1"/>
        <v>3</v>
      </c>
      <c r="E8" s="34">
        <f t="shared" si="2"/>
        <v>2</v>
      </c>
      <c r="F8" s="34">
        <f>E8+D8</f>
        <v>5</v>
      </c>
      <c r="G8" s="34">
        <f>SUM(L$15:L$21)</f>
        <v>61</v>
      </c>
      <c r="H8" s="34">
        <f>SUM(K$15:K$21)</f>
        <v>68</v>
      </c>
      <c r="I8" s="35">
        <f>IFERROR(G8/H8,0)</f>
        <v>0.8970588235294118</v>
      </c>
      <c r="K8" s="97"/>
      <c r="L8" s="97"/>
      <c r="M8" s="50"/>
    </row>
    <row r="9" spans="1:16" ht="26.25" customHeight="1" x14ac:dyDescent="0.3">
      <c r="A9" s="12">
        <v>6</v>
      </c>
      <c r="B9" s="13" t="str">
        <f>VLOOKUP($B$1&amp;A9,'Lista Zespołów'!$A$4:$E$75,3,FALSE)</f>
        <v>Iskra Warszawa 2</v>
      </c>
      <c r="C9" s="30">
        <f t="shared" ref="C9" si="5">D9*$E$1+E9*$G$1</f>
        <v>0</v>
      </c>
      <c r="D9" s="31">
        <f t="shared" si="1"/>
        <v>0</v>
      </c>
      <c r="E9" s="31">
        <f t="shared" si="2"/>
        <v>5</v>
      </c>
      <c r="F9" s="31">
        <f t="shared" ref="F9" si="6">E9+D9</f>
        <v>5</v>
      </c>
      <c r="G9" s="31">
        <f>SUM(N$15:N$21)</f>
        <v>53</v>
      </c>
      <c r="H9" s="31">
        <f>SUM(M$15:M$21)</f>
        <v>76</v>
      </c>
      <c r="I9" s="32">
        <f t="shared" ref="I9" si="7">IFERROR(G9/H9,0)</f>
        <v>0.69736842105263153</v>
      </c>
      <c r="K9" s="97"/>
      <c r="L9" s="97"/>
      <c r="M9" s="50"/>
    </row>
    <row r="10" spans="1:16" x14ac:dyDescent="0.2">
      <c r="A10" s="8"/>
      <c r="B10" s="1"/>
      <c r="C10" s="7"/>
    </row>
    <row r="11" spans="1:16" ht="21" x14ac:dyDescent="0.25">
      <c r="A11" s="2" t="str">
        <f>"Mecze grupy "&amp;$B$1</f>
        <v>Mecze grupy A</v>
      </c>
      <c r="D11" s="2"/>
    </row>
    <row r="12" spans="1:16" ht="18.75" customHeight="1" thickBot="1" x14ac:dyDescent="0.25">
      <c r="A12" s="100" t="s">
        <v>17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</row>
    <row r="13" spans="1:16" ht="26" x14ac:dyDescent="0.3">
      <c r="A13" s="14" t="s">
        <v>9</v>
      </c>
      <c r="B13" s="16"/>
      <c r="C13" s="102">
        <v>1</v>
      </c>
      <c r="D13" s="103"/>
      <c r="E13" s="102">
        <v>2</v>
      </c>
      <c r="F13" s="103"/>
      <c r="G13" s="102">
        <v>3</v>
      </c>
      <c r="H13" s="103"/>
      <c r="I13" s="102">
        <v>4</v>
      </c>
      <c r="J13" s="103"/>
      <c r="K13" s="102">
        <v>5</v>
      </c>
      <c r="L13" s="103"/>
      <c r="M13" s="94">
        <v>6</v>
      </c>
      <c r="N13" s="95"/>
      <c r="O13" s="94"/>
      <c r="P13" s="95"/>
    </row>
    <row r="14" spans="1:16" ht="51.75" customHeight="1" thickBot="1" x14ac:dyDescent="0.35">
      <c r="A14" s="15"/>
      <c r="B14" s="65" t="s">
        <v>1</v>
      </c>
      <c r="C14" s="98" t="str">
        <f>VLOOKUP($B$1&amp;C13,'Lista Zespołów'!$A$4:$E$75,3,FALSE)</f>
        <v>Plas Warszawa 1</v>
      </c>
      <c r="D14" s="99"/>
      <c r="E14" s="98" t="str">
        <f>VLOOKUP($B$1&amp;E13,'Lista Zespołów'!$A$4:$E$75,3,FALSE)</f>
        <v>Iskra Warszawa 1</v>
      </c>
      <c r="F14" s="99"/>
      <c r="G14" s="98" t="str">
        <f>VLOOKUP($B$1&amp;G13,'Lista Zespołów'!$A$4:$E$75,3,FALSE)</f>
        <v>MOS Wola 1</v>
      </c>
      <c r="H14" s="99"/>
      <c r="I14" s="98" t="str">
        <f>VLOOKUP($B$1&amp;I13,'Lista Zespołów'!$A$4:$E$75,3,FALSE)</f>
        <v>ASTW 1</v>
      </c>
      <c r="J14" s="99"/>
      <c r="K14" s="104" t="str">
        <f>VLOOKUP($B$1&amp;K13,'Lista Zespołów'!$A$4:$E$75,3,FALSE)</f>
        <v>Metro Warszawa 3</v>
      </c>
      <c r="L14" s="105"/>
      <c r="M14" s="98" t="str">
        <f>VLOOKUP($B$1&amp;M13,'Lista Zespołów'!$A$4:$E$75,3,FALSE)</f>
        <v>Iskra Warszawa 2</v>
      </c>
      <c r="N14" s="99"/>
      <c r="O14" s="92"/>
      <c r="P14" s="93"/>
    </row>
    <row r="15" spans="1:16" ht="73.5" customHeight="1" thickBot="1" x14ac:dyDescent="0.25">
      <c r="A15" s="70">
        <v>1</v>
      </c>
      <c r="B15" s="80" t="str">
        <f>VLOOKUP($B$1&amp;A15,'Lista Zespołów'!$A$4:$E$75,3,FALSE)</f>
        <v>Plas Warszawa 1</v>
      </c>
      <c r="C15" s="22" t="s">
        <v>16</v>
      </c>
      <c r="D15" s="23" t="s">
        <v>16</v>
      </c>
      <c r="E15" s="17">
        <v>15</v>
      </c>
      <c r="F15" s="27">
        <v>8</v>
      </c>
      <c r="G15" s="17">
        <v>15</v>
      </c>
      <c r="H15" s="27">
        <v>9</v>
      </c>
      <c r="I15" s="17">
        <v>15</v>
      </c>
      <c r="J15" s="27">
        <v>3</v>
      </c>
      <c r="K15" s="17">
        <v>15</v>
      </c>
      <c r="L15" s="27">
        <v>6</v>
      </c>
      <c r="M15" s="17">
        <v>15</v>
      </c>
      <c r="N15" s="27">
        <v>9</v>
      </c>
      <c r="O15" s="17"/>
      <c r="P15" s="27"/>
    </row>
    <row r="16" spans="1:16" ht="73.5" customHeight="1" thickBot="1" x14ac:dyDescent="0.25">
      <c r="A16" s="72">
        <v>2</v>
      </c>
      <c r="B16" s="81" t="str">
        <f>VLOOKUP($B$1&amp;A16,'Lista Zespołów'!$A$4:$E$75,3,FALSE)</f>
        <v>Iskra Warszawa 1</v>
      </c>
      <c r="C16" s="76">
        <f>IF(F15="","",F15)</f>
        <v>8</v>
      </c>
      <c r="D16" s="77">
        <f>IF(E15="","",E15)</f>
        <v>15</v>
      </c>
      <c r="E16" s="24" t="s">
        <v>16</v>
      </c>
      <c r="F16" s="25" t="s">
        <v>16</v>
      </c>
      <c r="G16" s="21">
        <v>18</v>
      </c>
      <c r="H16" s="28">
        <v>16</v>
      </c>
      <c r="I16" s="21">
        <v>15</v>
      </c>
      <c r="J16" s="28">
        <v>8</v>
      </c>
      <c r="K16" s="21">
        <v>13</v>
      </c>
      <c r="L16" s="28">
        <v>15</v>
      </c>
      <c r="M16" s="21">
        <v>16</v>
      </c>
      <c r="N16" s="28">
        <v>14</v>
      </c>
      <c r="O16" s="21"/>
      <c r="P16" s="28"/>
    </row>
    <row r="17" spans="1:16" ht="73.5" customHeight="1" thickBot="1" x14ac:dyDescent="0.25">
      <c r="A17" s="70">
        <v>3</v>
      </c>
      <c r="B17" s="80" t="str">
        <f>VLOOKUP($B$1&amp;A17,'Lista Zespołów'!$A$4:$E$75,3,FALSE)</f>
        <v>MOS Wola 1</v>
      </c>
      <c r="C17" s="75">
        <f>IF(H15="","",H15)</f>
        <v>9</v>
      </c>
      <c r="D17" s="78">
        <f>IF(G15="","",G15)</f>
        <v>15</v>
      </c>
      <c r="E17" s="75">
        <f>IF(H16="","",H16)</f>
        <v>16</v>
      </c>
      <c r="F17" s="78">
        <f>IF(G16="","",G16)</f>
        <v>18</v>
      </c>
      <c r="G17" s="26" t="s">
        <v>16</v>
      </c>
      <c r="H17" s="23" t="s">
        <v>16</v>
      </c>
      <c r="I17" s="17">
        <v>15</v>
      </c>
      <c r="J17" s="27">
        <v>9</v>
      </c>
      <c r="K17" s="17">
        <v>15</v>
      </c>
      <c r="L17" s="27">
        <v>10</v>
      </c>
      <c r="M17" s="17">
        <v>15</v>
      </c>
      <c r="N17" s="27">
        <v>6</v>
      </c>
      <c r="O17" s="17"/>
      <c r="P17" s="27"/>
    </row>
    <row r="18" spans="1:16" ht="73.5" customHeight="1" thickBot="1" x14ac:dyDescent="0.25">
      <c r="A18" s="72">
        <v>4</v>
      </c>
      <c r="B18" s="81" t="str">
        <f>VLOOKUP($B$1&amp;A18,'Lista Zespołów'!$A$4:$E$75,3,FALSE)</f>
        <v>ASTW 1</v>
      </c>
      <c r="C18" s="76">
        <f>IF(J15="","",J15)</f>
        <v>3</v>
      </c>
      <c r="D18" s="77">
        <f>IF(I15="","",I15)</f>
        <v>15</v>
      </c>
      <c r="E18" s="76">
        <f>IF(J16="","",J16)</f>
        <v>8</v>
      </c>
      <c r="F18" s="77">
        <f>IF(I16="","",I16)</f>
        <v>15</v>
      </c>
      <c r="G18" s="76">
        <f>IF(J17="","",J17)</f>
        <v>9</v>
      </c>
      <c r="H18" s="77">
        <f>IF(I17="","",I17)</f>
        <v>15</v>
      </c>
      <c r="I18" s="24" t="s">
        <v>16</v>
      </c>
      <c r="J18" s="25" t="s">
        <v>16</v>
      </c>
      <c r="K18" s="21">
        <v>12</v>
      </c>
      <c r="L18" s="28">
        <v>15</v>
      </c>
      <c r="M18" s="21">
        <v>15</v>
      </c>
      <c r="N18" s="28">
        <v>11</v>
      </c>
      <c r="O18" s="21"/>
      <c r="P18" s="28"/>
    </row>
    <row r="19" spans="1:16" ht="73.5" customHeight="1" thickBot="1" x14ac:dyDescent="0.25">
      <c r="A19" s="72">
        <v>5</v>
      </c>
      <c r="B19" s="81" t="str">
        <f>VLOOKUP($B$1&amp;A19,'Lista Zespołów'!$A$4:$E$75,3,FALSE)</f>
        <v>Metro Warszawa 3</v>
      </c>
      <c r="C19" s="76">
        <f>IF(L15="","",L15)</f>
        <v>6</v>
      </c>
      <c r="D19" s="77">
        <f>IF(K15="","",K15)</f>
        <v>15</v>
      </c>
      <c r="E19" s="76">
        <f>IF(L16="","",L16)</f>
        <v>15</v>
      </c>
      <c r="F19" s="77">
        <f>IF(K16="","",K16)</f>
        <v>13</v>
      </c>
      <c r="G19" s="76">
        <f>IF(L17="","",L17)</f>
        <v>10</v>
      </c>
      <c r="H19" s="77">
        <f>IF(K17="","",K17)</f>
        <v>15</v>
      </c>
      <c r="I19" s="76">
        <f>IF(L18="","",L18)</f>
        <v>15</v>
      </c>
      <c r="J19" s="77">
        <f>IF(K18="","",K18)</f>
        <v>12</v>
      </c>
      <c r="K19" s="24" t="s">
        <v>16</v>
      </c>
      <c r="L19" s="57" t="s">
        <v>16</v>
      </c>
      <c r="M19" s="17">
        <v>15</v>
      </c>
      <c r="N19" s="27">
        <v>13</v>
      </c>
      <c r="O19" s="21"/>
      <c r="P19" s="28"/>
    </row>
    <row r="20" spans="1:16" ht="73.5" customHeight="1" thickBot="1" x14ac:dyDescent="0.25">
      <c r="A20" s="72">
        <v>6</v>
      </c>
      <c r="B20" s="81" t="str">
        <f>VLOOKUP($B$1&amp;A20,'Lista Zespołów'!$A$4:$E$75,3,FALSE)</f>
        <v>Iskra Warszawa 2</v>
      </c>
      <c r="C20" s="76">
        <f>IF(N15="","",N15)</f>
        <v>9</v>
      </c>
      <c r="D20" s="77">
        <f>IF(M15="","",M15)</f>
        <v>15</v>
      </c>
      <c r="E20" s="76">
        <f>IF(N16="","",N16)</f>
        <v>14</v>
      </c>
      <c r="F20" s="77">
        <f>IF(M16="","",M16)</f>
        <v>16</v>
      </c>
      <c r="G20" s="76">
        <f>IF(N17="","",N17)</f>
        <v>6</v>
      </c>
      <c r="H20" s="77">
        <f>IF(M17="","",M17)</f>
        <v>15</v>
      </c>
      <c r="I20" s="76">
        <f>IF(N18="","",N18)</f>
        <v>11</v>
      </c>
      <c r="J20" s="77">
        <f>IF(M18="","",M18)</f>
        <v>15</v>
      </c>
      <c r="K20" s="76">
        <f>IF(N19="","",N19)</f>
        <v>13</v>
      </c>
      <c r="L20" s="77">
        <f>IF(M19="","",M19)</f>
        <v>15</v>
      </c>
      <c r="M20" s="24" t="s">
        <v>16</v>
      </c>
      <c r="N20" s="57" t="s">
        <v>16</v>
      </c>
      <c r="O20" s="21"/>
      <c r="P20" s="28"/>
    </row>
    <row r="21" spans="1:16" ht="75.75" hidden="1" customHeight="1" thickBot="1" x14ac:dyDescent="0.25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1:16" x14ac:dyDescent="0.2">
      <c r="B22" s="1"/>
      <c r="C22" s="7"/>
    </row>
    <row r="23" spans="1:16" x14ac:dyDescent="0.2">
      <c r="B23" s="1"/>
      <c r="C23" s="7"/>
    </row>
    <row r="24" spans="1:16" ht="18" x14ac:dyDescent="0.2">
      <c r="A24" s="47">
        <v>1</v>
      </c>
      <c r="B24" s="51" t="str">
        <f>VLOOKUP(H24,'Lista Zespołów'!$A$4:$E$75,3,FALSE)</f>
        <v>Plas Warszawa 1</v>
      </c>
      <c r="C24" s="52" t="s">
        <v>21</v>
      </c>
      <c r="D24" s="51" t="str">
        <f>VLOOKUP(J24,'Lista Zespołów'!$A$4:$E$75,3,FALSE)</f>
        <v>Iskra Warszawa 2</v>
      </c>
      <c r="F24" t="s">
        <v>22</v>
      </c>
      <c r="G24" s="60">
        <v>1</v>
      </c>
      <c r="H24" s="61" t="str">
        <f>$B$1&amp; 1</f>
        <v>A1</v>
      </c>
      <c r="I24" s="62" t="s">
        <v>21</v>
      </c>
      <c r="J24" s="61" t="str">
        <f>$B$1&amp; 6</f>
        <v>A6</v>
      </c>
    </row>
    <row r="25" spans="1:16" ht="18" x14ac:dyDescent="0.2">
      <c r="A25" s="47">
        <v>2</v>
      </c>
      <c r="B25" s="51" t="str">
        <f>VLOOKUP(H25,'Lista Zespołów'!$A$4:$E$75,3,FALSE)</f>
        <v>Iskra Warszawa 1</v>
      </c>
      <c r="C25" s="52" t="s">
        <v>21</v>
      </c>
      <c r="D25" s="51" t="str">
        <f>VLOOKUP(J25,'Lista Zespołów'!$A$4:$E$75,3,FALSE)</f>
        <v>Metro Warszawa 3</v>
      </c>
      <c r="F25" t="s">
        <v>22</v>
      </c>
      <c r="G25" s="60">
        <v>2</v>
      </c>
      <c r="H25" s="61" t="str">
        <f>$B$1&amp; 2</f>
        <v>A2</v>
      </c>
      <c r="I25" s="62" t="s">
        <v>21</v>
      </c>
      <c r="J25" s="61" t="str">
        <f>$B$1&amp; 5</f>
        <v>A5</v>
      </c>
    </row>
    <row r="26" spans="1:16" ht="18" x14ac:dyDescent="0.2">
      <c r="A26" s="47">
        <v>3</v>
      </c>
      <c r="B26" s="51" t="str">
        <f>VLOOKUP(H26,'Lista Zespołów'!$A$4:$E$75,3,FALSE)</f>
        <v>MOS Wola 1</v>
      </c>
      <c r="C26" s="52" t="s">
        <v>21</v>
      </c>
      <c r="D26" s="51" t="str">
        <f>VLOOKUP(J26,'Lista Zespołów'!$A$4:$E$75,3,FALSE)</f>
        <v>ASTW 1</v>
      </c>
      <c r="F26" t="s">
        <v>22</v>
      </c>
      <c r="G26" s="60">
        <v>3</v>
      </c>
      <c r="H26" s="61" t="str">
        <f>$B$1&amp; 3</f>
        <v>A3</v>
      </c>
      <c r="I26" s="62" t="s">
        <v>21</v>
      </c>
      <c r="J26" s="63" t="str">
        <f>$B$1&amp; 4</f>
        <v>A4</v>
      </c>
    </row>
    <row r="27" spans="1:16" ht="18" x14ac:dyDescent="0.2">
      <c r="B27" s="51"/>
      <c r="G27" s="64"/>
      <c r="H27" s="63"/>
      <c r="I27" s="62"/>
      <c r="J27" s="63"/>
    </row>
    <row r="28" spans="1:16" ht="18" x14ac:dyDescent="0.2">
      <c r="A28" s="47">
        <v>4</v>
      </c>
      <c r="B28" s="51" t="str">
        <f>VLOOKUP(H28,'Lista Zespołów'!$A$4:$E$75,3,FALSE)</f>
        <v>Iskra Warszawa 2</v>
      </c>
      <c r="C28" s="52" t="s">
        <v>21</v>
      </c>
      <c r="D28" s="51" t="str">
        <f>VLOOKUP(J28,'Lista Zespołów'!$A$4:$E$75,3,FALSE)</f>
        <v>ASTW 1</v>
      </c>
      <c r="F28" t="s">
        <v>22</v>
      </c>
      <c r="G28" s="60">
        <v>4</v>
      </c>
      <c r="H28" s="61" t="str">
        <f>$B$1&amp; 6</f>
        <v>A6</v>
      </c>
      <c r="I28" s="62" t="s">
        <v>21</v>
      </c>
      <c r="J28" s="61" t="str">
        <f>$B$1&amp; 4</f>
        <v>A4</v>
      </c>
    </row>
    <row r="29" spans="1:16" ht="18" x14ac:dyDescent="0.2">
      <c r="A29" s="47">
        <v>5</v>
      </c>
      <c r="B29" s="51" t="str">
        <f>VLOOKUP(H29,'Lista Zespołów'!$A$4:$E$75,3,FALSE)</f>
        <v>Metro Warszawa 3</v>
      </c>
      <c r="C29" s="52" t="s">
        <v>21</v>
      </c>
      <c r="D29" s="51" t="str">
        <f>VLOOKUP(J29,'Lista Zespołów'!$A$4:$E$75,3,FALSE)</f>
        <v>MOS Wola 1</v>
      </c>
      <c r="F29" t="s">
        <v>22</v>
      </c>
      <c r="G29" s="60">
        <v>5</v>
      </c>
      <c r="H29" s="61" t="str">
        <f>$B$1&amp; 5</f>
        <v>A5</v>
      </c>
      <c r="I29" s="62" t="s">
        <v>21</v>
      </c>
      <c r="J29" s="61" t="str">
        <f>$B$1&amp; 3</f>
        <v>A3</v>
      </c>
    </row>
    <row r="30" spans="1:16" ht="18" x14ac:dyDescent="0.2">
      <c r="A30" s="47">
        <v>6</v>
      </c>
      <c r="B30" s="51" t="str">
        <f>VLOOKUP(H30,'Lista Zespołów'!$A$4:$E$75,3,FALSE)</f>
        <v>Plas Warszawa 1</v>
      </c>
      <c r="C30" s="52" t="s">
        <v>21</v>
      </c>
      <c r="D30" s="51" t="str">
        <f>VLOOKUP(J30,'Lista Zespołów'!$A$4:$E$75,3,FALSE)</f>
        <v>Iskra Warszawa 1</v>
      </c>
      <c r="F30" t="s">
        <v>22</v>
      </c>
      <c r="G30" s="60">
        <v>6</v>
      </c>
      <c r="H30" s="63" t="str">
        <f>$B$1&amp; 1</f>
        <v>A1</v>
      </c>
      <c r="I30" s="62" t="s">
        <v>21</v>
      </c>
      <c r="J30" s="63" t="str">
        <f>$B$1&amp; 2</f>
        <v>A2</v>
      </c>
    </row>
    <row r="31" spans="1:16" ht="18" x14ac:dyDescent="0.2">
      <c r="B31" s="51"/>
      <c r="G31" s="64"/>
      <c r="H31" s="63"/>
      <c r="I31" s="62"/>
      <c r="J31" s="63"/>
    </row>
    <row r="32" spans="1:16" ht="18" x14ac:dyDescent="0.2">
      <c r="A32" s="47">
        <v>7</v>
      </c>
      <c r="B32" s="51" t="str">
        <f>VLOOKUP(H32,'Lista Zespołów'!$A$4:$E$75,3,FALSE)</f>
        <v>Iskra Warszawa 1</v>
      </c>
      <c r="C32" s="52" t="s">
        <v>21</v>
      </c>
      <c r="D32" s="51" t="str">
        <f>VLOOKUP(J32,'Lista Zespołów'!$A$4:$E$75,3,FALSE)</f>
        <v>Iskra Warszawa 2</v>
      </c>
      <c r="F32" t="s">
        <v>22</v>
      </c>
      <c r="G32" s="60">
        <v>7</v>
      </c>
      <c r="H32" s="61" t="str">
        <f>$B$1&amp; 2</f>
        <v>A2</v>
      </c>
      <c r="I32" s="62" t="s">
        <v>21</v>
      </c>
      <c r="J32" s="61" t="str">
        <f>$B$1&amp; 6</f>
        <v>A6</v>
      </c>
    </row>
    <row r="33" spans="1:10" ht="18" x14ac:dyDescent="0.2">
      <c r="A33" s="47">
        <v>8</v>
      </c>
      <c r="B33" s="51" t="str">
        <f>VLOOKUP(H33,'Lista Zespołów'!$A$4:$E$75,3,FALSE)</f>
        <v>MOS Wola 1</v>
      </c>
      <c r="C33" s="52" t="s">
        <v>21</v>
      </c>
      <c r="D33" s="51" t="str">
        <f>VLOOKUP(J33,'Lista Zespołów'!$A$4:$E$75,3,FALSE)</f>
        <v>Plas Warszawa 1</v>
      </c>
      <c r="F33" t="s">
        <v>22</v>
      </c>
      <c r="G33" s="60">
        <v>8</v>
      </c>
      <c r="H33" s="61" t="str">
        <f>$B$1&amp; 3</f>
        <v>A3</v>
      </c>
      <c r="I33" s="62" t="s">
        <v>21</v>
      </c>
      <c r="J33" s="61" t="str">
        <f>$B$1&amp; 1</f>
        <v>A1</v>
      </c>
    </row>
    <row r="34" spans="1:10" ht="18" x14ac:dyDescent="0.2">
      <c r="A34" s="47">
        <v>9</v>
      </c>
      <c r="B34" s="51" t="str">
        <f>VLOOKUP(H34,'Lista Zespołów'!$A$4:$E$75,3,FALSE)</f>
        <v>ASTW 1</v>
      </c>
      <c r="C34" s="52" t="s">
        <v>21</v>
      </c>
      <c r="D34" s="51" t="str">
        <f>VLOOKUP(J34,'Lista Zespołów'!$A$4:$E$75,3,FALSE)</f>
        <v>Metro Warszawa 3</v>
      </c>
      <c r="F34" t="s">
        <v>22</v>
      </c>
      <c r="G34" s="60">
        <v>9</v>
      </c>
      <c r="H34" s="63" t="str">
        <f>$B$1&amp; 4</f>
        <v>A4</v>
      </c>
      <c r="I34" s="62" t="s">
        <v>21</v>
      </c>
      <c r="J34" s="63" t="str">
        <f>$B$1&amp; 5</f>
        <v>A5</v>
      </c>
    </row>
    <row r="35" spans="1:10" ht="18" x14ac:dyDescent="0.2">
      <c r="B35" s="51"/>
      <c r="G35" s="64"/>
      <c r="H35" s="63"/>
      <c r="I35" s="62"/>
      <c r="J35" s="63"/>
    </row>
    <row r="36" spans="1:10" ht="18" x14ac:dyDescent="0.2">
      <c r="A36" s="47">
        <v>10</v>
      </c>
      <c r="B36" s="51" t="str">
        <f>VLOOKUP(H36,'Lista Zespołów'!$A$4:$E$75,3,FALSE)</f>
        <v>Iskra Warszawa 2</v>
      </c>
      <c r="C36" s="52" t="s">
        <v>21</v>
      </c>
      <c r="D36" s="51" t="str">
        <f>VLOOKUP(J36,'Lista Zespołów'!$A$4:$E$75,3,FALSE)</f>
        <v>Metro Warszawa 3</v>
      </c>
      <c r="F36" t="s">
        <v>22</v>
      </c>
      <c r="G36" s="60">
        <v>10</v>
      </c>
      <c r="H36" s="63" t="str">
        <f>$B$1&amp; 6</f>
        <v>A6</v>
      </c>
      <c r="I36" s="62" t="s">
        <v>21</v>
      </c>
      <c r="J36" s="63" t="str">
        <f>$B$1&amp; 5</f>
        <v>A5</v>
      </c>
    </row>
    <row r="37" spans="1:10" ht="18" x14ac:dyDescent="0.2">
      <c r="A37" s="47">
        <v>11</v>
      </c>
      <c r="B37" s="51" t="str">
        <f>VLOOKUP(H37,'Lista Zespołów'!$A$4:$E$75,3,FALSE)</f>
        <v>Plas Warszawa 1</v>
      </c>
      <c r="C37" s="52" t="s">
        <v>21</v>
      </c>
      <c r="D37" s="51" t="str">
        <f>VLOOKUP(J37,'Lista Zespołów'!$A$4:$E$75,3,FALSE)</f>
        <v>ASTW 1</v>
      </c>
      <c r="F37" t="s">
        <v>22</v>
      </c>
      <c r="G37" s="60">
        <v>11</v>
      </c>
      <c r="H37" s="63" t="str">
        <f>$B$1&amp; 1</f>
        <v>A1</v>
      </c>
      <c r="I37" s="62" t="s">
        <v>21</v>
      </c>
      <c r="J37" s="63" t="str">
        <f>$B$1&amp; 4</f>
        <v>A4</v>
      </c>
    </row>
    <row r="38" spans="1:10" ht="18" x14ac:dyDescent="0.2">
      <c r="A38" s="47">
        <v>12</v>
      </c>
      <c r="B38" s="51" t="str">
        <f>VLOOKUP(H38,'Lista Zespołów'!$A$4:$E$75,3,FALSE)</f>
        <v>Iskra Warszawa 1</v>
      </c>
      <c r="C38" s="54" t="s">
        <v>21</v>
      </c>
      <c r="D38" s="51" t="str">
        <f>VLOOKUP(J38,'Lista Zespołów'!$A$4:$E$75,3,FALSE)</f>
        <v>MOS Wola 1</v>
      </c>
      <c r="F38" t="s">
        <v>22</v>
      </c>
      <c r="G38" s="60">
        <v>12</v>
      </c>
      <c r="H38" s="63" t="str">
        <f>$B$1&amp; 2</f>
        <v>A2</v>
      </c>
      <c r="I38" s="62" t="s">
        <v>21</v>
      </c>
      <c r="J38" s="63" t="str">
        <f>$B$1&amp; 3</f>
        <v>A3</v>
      </c>
    </row>
    <row r="39" spans="1:10" ht="18" x14ac:dyDescent="0.2">
      <c r="B39" s="51"/>
      <c r="G39" s="64"/>
      <c r="H39" s="63"/>
      <c r="I39" s="62"/>
      <c r="J39" s="63"/>
    </row>
    <row r="40" spans="1:10" ht="18" x14ac:dyDescent="0.2">
      <c r="A40" s="47">
        <v>13</v>
      </c>
      <c r="B40" s="51" t="str">
        <f>VLOOKUP(H40,'Lista Zespołów'!$A$4:$E$75,3,FALSE)</f>
        <v>MOS Wola 1</v>
      </c>
      <c r="C40" s="52" t="s">
        <v>21</v>
      </c>
      <c r="D40" s="51" t="str">
        <f>VLOOKUP(J40,'Lista Zespołów'!$A$4:$E$75,3,FALSE)</f>
        <v>Iskra Warszawa 2</v>
      </c>
      <c r="F40" t="s">
        <v>22</v>
      </c>
      <c r="G40" s="60">
        <v>13</v>
      </c>
      <c r="H40" s="63" t="str">
        <f>$B$1&amp; 3</f>
        <v>A3</v>
      </c>
      <c r="I40" s="62" t="s">
        <v>21</v>
      </c>
      <c r="J40" s="63" t="str">
        <f>$B$1&amp; 6</f>
        <v>A6</v>
      </c>
    </row>
    <row r="41" spans="1:10" ht="18" x14ac:dyDescent="0.2">
      <c r="A41" s="47">
        <v>14</v>
      </c>
      <c r="B41" s="51" t="str">
        <f>VLOOKUP(H41,'Lista Zespołów'!$A$4:$E$75,3,FALSE)</f>
        <v>ASTW 1</v>
      </c>
      <c r="C41" s="54" t="s">
        <v>21</v>
      </c>
      <c r="D41" s="51" t="str">
        <f>VLOOKUP(J41,'Lista Zespołów'!$A$4:$E$75,3,FALSE)</f>
        <v>Iskra Warszawa 1</v>
      </c>
      <c r="F41" t="s">
        <v>22</v>
      </c>
      <c r="G41" s="60">
        <v>14</v>
      </c>
      <c r="H41" s="63" t="str">
        <f>$B$1&amp; 4</f>
        <v>A4</v>
      </c>
      <c r="I41" s="62" t="s">
        <v>21</v>
      </c>
      <c r="J41" s="63" t="str">
        <f>$B$1&amp; 2</f>
        <v>A2</v>
      </c>
    </row>
    <row r="42" spans="1:10" ht="18" x14ac:dyDescent="0.2">
      <c r="A42" s="47">
        <v>15</v>
      </c>
      <c r="B42" s="51" t="str">
        <f>VLOOKUP(H42,'Lista Zespołów'!$A$4:$E$75,3,FALSE)</f>
        <v>Metro Warszawa 3</v>
      </c>
      <c r="C42" s="56" t="s">
        <v>21</v>
      </c>
      <c r="D42" s="51" t="str">
        <f>VLOOKUP(J42,'Lista Zespołów'!$A$4:$E$75,3,FALSE)</f>
        <v>Plas Warszawa 1</v>
      </c>
      <c r="F42" t="s">
        <v>22</v>
      </c>
      <c r="G42" s="60">
        <v>15</v>
      </c>
      <c r="H42" s="63" t="str">
        <f>$B$1&amp; 5</f>
        <v>A5</v>
      </c>
      <c r="I42" s="62" t="s">
        <v>21</v>
      </c>
      <c r="J42" s="63" t="str">
        <f>$B$1&amp; 1</f>
        <v>A1</v>
      </c>
    </row>
    <row r="43" spans="1:10" x14ac:dyDescent="0.2">
      <c r="B43" s="55"/>
      <c r="C43" s="55"/>
      <c r="D43" s="55"/>
    </row>
    <row r="44" spans="1:10" ht="18" x14ac:dyDescent="0.2">
      <c r="A44" s="47"/>
      <c r="B44" s="53"/>
      <c r="C44" s="54"/>
      <c r="D44" s="53"/>
      <c r="G44" s="47"/>
      <c r="H44" s="48"/>
      <c r="I44" s="49"/>
      <c r="J44" s="48"/>
    </row>
    <row r="45" spans="1:10" ht="18" x14ac:dyDescent="0.2">
      <c r="A45" s="47"/>
      <c r="B45" s="53"/>
      <c r="C45" s="54"/>
      <c r="D45" s="53"/>
      <c r="G45" s="47"/>
      <c r="H45" s="48"/>
      <c r="I45" s="49"/>
      <c r="J45" s="48"/>
    </row>
    <row r="46" spans="1:10" ht="18" x14ac:dyDescent="0.2">
      <c r="A46" s="47"/>
      <c r="B46" s="51"/>
      <c r="C46" s="52"/>
      <c r="D46" s="51"/>
      <c r="G46" s="47"/>
      <c r="H46" s="48"/>
      <c r="I46" s="49"/>
      <c r="J46" s="48"/>
    </row>
    <row r="48" spans="1:10" ht="18" x14ac:dyDescent="0.2">
      <c r="A48" s="47"/>
      <c r="B48" s="51"/>
      <c r="C48" s="52"/>
      <c r="D48" s="51"/>
      <c r="G48" s="47"/>
      <c r="H48" s="48"/>
      <c r="I48" s="49"/>
      <c r="J48" s="48"/>
    </row>
    <row r="49" spans="1:10" ht="18" x14ac:dyDescent="0.2">
      <c r="A49" s="47"/>
      <c r="B49" s="53"/>
      <c r="C49" s="54"/>
      <c r="D49" s="53"/>
      <c r="G49" s="47"/>
      <c r="H49" s="48"/>
      <c r="I49" s="49"/>
      <c r="J49" s="48"/>
    </row>
    <row r="50" spans="1:10" ht="18" x14ac:dyDescent="0.2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4:P14"/>
    <mergeCell ref="O13:P13"/>
    <mergeCell ref="K3:L9"/>
    <mergeCell ref="C14:D14"/>
    <mergeCell ref="E14:F14"/>
    <mergeCell ref="G14:H14"/>
    <mergeCell ref="I14:J14"/>
    <mergeCell ref="A12:N12"/>
    <mergeCell ref="C13:D13"/>
    <mergeCell ref="E13:F13"/>
    <mergeCell ref="G13:H13"/>
    <mergeCell ref="I13:J13"/>
    <mergeCell ref="K13:L13"/>
    <mergeCell ref="M13:N13"/>
    <mergeCell ref="M14:N14"/>
    <mergeCell ref="K14:L1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0"/>
  <sheetViews>
    <sheetView showGridLines="0" zoomScale="70" zoomScaleNormal="70" workbookViewId="0">
      <selection activeCell="V17" sqref="V17"/>
    </sheetView>
  </sheetViews>
  <sheetFormatPr baseColWidth="10" defaultColWidth="8.83203125" defaultRowHeight="15" x14ac:dyDescent="0.2"/>
  <cols>
    <col min="1" max="1" width="9.6640625" customWidth="1"/>
    <col min="2" max="2" width="48.5" bestFit="1" customWidth="1"/>
    <col min="3" max="11" width="15.83203125" customWidth="1"/>
    <col min="12" max="12" width="15.5" customWidth="1"/>
    <col min="13" max="14" width="15.83203125" customWidth="1"/>
    <col min="15" max="16" width="15.83203125" hidden="1" customWidth="1"/>
  </cols>
  <sheetData>
    <row r="1" spans="1:16" ht="33" thickBot="1" x14ac:dyDescent="0.25">
      <c r="A1" s="37" t="s">
        <v>2</v>
      </c>
      <c r="B1" s="36" t="s">
        <v>5</v>
      </c>
      <c r="D1" s="40" t="s">
        <v>19</v>
      </c>
      <c r="E1" s="39">
        <v>2</v>
      </c>
      <c r="F1" s="41" t="s">
        <v>20</v>
      </c>
      <c r="G1" s="38">
        <v>0</v>
      </c>
    </row>
    <row r="2" spans="1:16" ht="22" thickBot="1" x14ac:dyDescent="0.3">
      <c r="A2" s="2" t="str">
        <f>"Tabela grupy "&amp;B1</f>
        <v>Tabela grupy B</v>
      </c>
      <c r="J2" s="2"/>
    </row>
    <row r="3" spans="1:16" ht="26.25" customHeight="1" x14ac:dyDescent="0.3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96" t="str">
        <f>_xlnm.Criteria</f>
        <v>B</v>
      </c>
      <c r="L3" s="97"/>
      <c r="M3" s="50"/>
    </row>
    <row r="4" spans="1:16" ht="26.25" customHeight="1" x14ac:dyDescent="0.3">
      <c r="A4" s="10">
        <v>1</v>
      </c>
      <c r="B4" s="11" t="str">
        <f>VLOOKUP($B$1&amp;A4,'Lista Zespołów'!$A$4:$E$75,3,FALSE)</f>
        <v>Dębina Nieporęt 1</v>
      </c>
      <c r="C4" s="33">
        <f t="shared" ref="C4:C7" si="0">D4*$E$1+E4*$G$1</f>
        <v>10</v>
      </c>
      <c r="D4" s="34">
        <f t="shared" ref="D4:D9" si="1">IF($C15&gt;$D15,1,0)+IF($E15&gt;$F15,1,0)+IF($G15&gt;$H15,1,0)+IF($I15&gt;$J15,1,0)+IF($K15&gt;$L15,1,0)+IF($M15&gt;$N15,1,0)+IF($O15&gt;$P15,1,0)</f>
        <v>5</v>
      </c>
      <c r="E4" s="34">
        <f t="shared" ref="E4:E9" si="2">IF($C15&lt;$D15,1,0)+IF($E15&lt;$F15,1,0)+IF($G15&lt;$H15,1,0)+IF($I15&lt;$J15,1,0)+IF($K15&lt;$L15,1,0)+IF($M15&lt;$N15,1,0)+IF($O15&lt;$P15,1,0)</f>
        <v>0</v>
      </c>
      <c r="F4" s="34">
        <f t="shared" ref="F4:F7" si="3">E4+D4</f>
        <v>5</v>
      </c>
      <c r="G4" s="34">
        <f>SUM(D$15:D$21)</f>
        <v>75</v>
      </c>
      <c r="H4" s="34">
        <f>SUM(C$15:C$21)</f>
        <v>44</v>
      </c>
      <c r="I4" s="35">
        <f t="shared" ref="I4:I7" si="4">IFERROR(G4/H4,0)</f>
        <v>1.7045454545454546</v>
      </c>
      <c r="K4" s="97"/>
      <c r="L4" s="97"/>
      <c r="M4" s="50"/>
    </row>
    <row r="5" spans="1:16" ht="26.25" customHeight="1" x14ac:dyDescent="0.3">
      <c r="A5" s="12">
        <v>2</v>
      </c>
      <c r="B5" s="13" t="str">
        <f>VLOOKUP($B$1&amp;A5,'Lista Zespołów'!$A$4:$E$75,3,FALSE)</f>
        <v>Olimp Ostrołęka 1</v>
      </c>
      <c r="C5" s="30">
        <f t="shared" si="0"/>
        <v>6</v>
      </c>
      <c r="D5" s="31">
        <f t="shared" si="1"/>
        <v>3</v>
      </c>
      <c r="E5" s="31">
        <f t="shared" si="2"/>
        <v>2</v>
      </c>
      <c r="F5" s="31">
        <f t="shared" si="3"/>
        <v>5</v>
      </c>
      <c r="G5" s="31">
        <f>SUM(F$15:F$21)</f>
        <v>57</v>
      </c>
      <c r="H5" s="31">
        <f>SUM(E$15:E$21)</f>
        <v>55</v>
      </c>
      <c r="I5" s="32">
        <f t="shared" si="4"/>
        <v>1.0363636363636364</v>
      </c>
      <c r="K5" s="97"/>
      <c r="L5" s="97"/>
      <c r="M5" s="50"/>
    </row>
    <row r="6" spans="1:16" ht="26.25" customHeight="1" x14ac:dyDescent="0.3">
      <c r="A6" s="10">
        <v>3</v>
      </c>
      <c r="B6" s="11" t="str">
        <f>VLOOKUP($B$1&amp;A6,'Lista Zespołów'!$A$4:$E$75,3,FALSE)</f>
        <v>Olimp Tłuszcz 2</v>
      </c>
      <c r="C6" s="33">
        <f t="shared" si="0"/>
        <v>8</v>
      </c>
      <c r="D6" s="34">
        <f t="shared" si="1"/>
        <v>4</v>
      </c>
      <c r="E6" s="34">
        <f t="shared" si="2"/>
        <v>1</v>
      </c>
      <c r="F6" s="34">
        <f t="shared" si="3"/>
        <v>5</v>
      </c>
      <c r="G6" s="34">
        <f>SUM(H$15:H$21)</f>
        <v>68</v>
      </c>
      <c r="H6" s="34">
        <f>SUM(G$15:G$21)</f>
        <v>49</v>
      </c>
      <c r="I6" s="35">
        <f t="shared" si="4"/>
        <v>1.3877551020408163</v>
      </c>
      <c r="K6" s="97"/>
      <c r="L6" s="97"/>
      <c r="M6" s="50"/>
    </row>
    <row r="7" spans="1:16" ht="26.25" customHeight="1" x14ac:dyDescent="0.3">
      <c r="A7" s="12">
        <v>4</v>
      </c>
      <c r="B7" s="13" t="str">
        <f>VLOOKUP($B$1&amp;A7,'Lista Zespołów'!$A$4:$E$75,3,FALSE)</f>
        <v>UKS Piątka 2</v>
      </c>
      <c r="C7" s="30">
        <f t="shared" si="0"/>
        <v>2</v>
      </c>
      <c r="D7" s="31">
        <f t="shared" si="1"/>
        <v>1</v>
      </c>
      <c r="E7" s="31">
        <f t="shared" si="2"/>
        <v>4</v>
      </c>
      <c r="F7" s="31">
        <f t="shared" si="3"/>
        <v>5</v>
      </c>
      <c r="G7" s="31">
        <f>SUM(J$15:J$21)</f>
        <v>43</v>
      </c>
      <c r="H7" s="31">
        <f>SUM(I$15:I$21)</f>
        <v>72</v>
      </c>
      <c r="I7" s="32">
        <f t="shared" si="4"/>
        <v>0.59722222222222221</v>
      </c>
      <c r="K7" s="97"/>
      <c r="L7" s="97"/>
      <c r="M7" s="50"/>
    </row>
    <row r="8" spans="1:16" ht="26.25" customHeight="1" x14ac:dyDescent="0.3">
      <c r="A8" s="10">
        <v>5</v>
      </c>
      <c r="B8" s="11" t="str">
        <f>VLOOKUP($B$1&amp;A8,'Lista Zespołów'!$A$4:$E$75,3,FALSE)</f>
        <v>Trójka Kobyłka 2</v>
      </c>
      <c r="C8" s="33">
        <f>D8*$E$1+E8*$G$1</f>
        <v>0</v>
      </c>
      <c r="D8" s="34">
        <f t="shared" si="1"/>
        <v>0</v>
      </c>
      <c r="E8" s="34">
        <f t="shared" si="2"/>
        <v>5</v>
      </c>
      <c r="F8" s="34">
        <f>E8+D8</f>
        <v>5</v>
      </c>
      <c r="G8" s="34">
        <f>SUM(L$15:L$21)</f>
        <v>44</v>
      </c>
      <c r="H8" s="34">
        <f>SUM(K$15:K$21)</f>
        <v>75</v>
      </c>
      <c r="I8" s="35">
        <f>IFERROR(G8/H8,0)</f>
        <v>0.58666666666666667</v>
      </c>
      <c r="K8" s="97"/>
      <c r="L8" s="97"/>
      <c r="M8" s="50"/>
    </row>
    <row r="9" spans="1:16" ht="26.25" customHeight="1" x14ac:dyDescent="0.3">
      <c r="A9" s="12">
        <v>6</v>
      </c>
      <c r="B9" s="13" t="str">
        <f>VLOOKUP($B$1&amp;A9,'Lista Zespołów'!$A$4:$E$75,3,FALSE)</f>
        <v>Wrzos Międzyborów 1</v>
      </c>
      <c r="C9" s="30">
        <f t="shared" ref="C9" si="5">D9*$E$1+E9*$G$1</f>
        <v>4</v>
      </c>
      <c r="D9" s="31">
        <f t="shared" si="1"/>
        <v>2</v>
      </c>
      <c r="E9" s="31">
        <f t="shared" si="2"/>
        <v>3</v>
      </c>
      <c r="F9" s="31">
        <f t="shared" ref="F9" si="6">E9+D9</f>
        <v>5</v>
      </c>
      <c r="G9" s="31">
        <f>SUM(N$15:N$21)</f>
        <v>66</v>
      </c>
      <c r="H9" s="31">
        <f>SUM(M$15:M$21)</f>
        <v>58</v>
      </c>
      <c r="I9" s="32">
        <f t="shared" ref="I9" si="7">IFERROR(G9/H9,0)</f>
        <v>1.1379310344827587</v>
      </c>
      <c r="K9" s="97"/>
      <c r="L9" s="97"/>
      <c r="M9" s="50"/>
    </row>
    <row r="10" spans="1:16" x14ac:dyDescent="0.2">
      <c r="A10" s="8"/>
      <c r="B10" s="1"/>
      <c r="C10" s="7"/>
    </row>
    <row r="11" spans="1:16" ht="21" x14ac:dyDescent="0.25">
      <c r="A11" s="2" t="str">
        <f>"Mecze grupy "&amp;$B$1</f>
        <v>Mecze grupy B</v>
      </c>
      <c r="D11" s="2"/>
    </row>
    <row r="12" spans="1:16" ht="18.75" customHeight="1" thickBot="1" x14ac:dyDescent="0.25">
      <c r="A12" s="100" t="s">
        <v>17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</row>
    <row r="13" spans="1:16" ht="26" x14ac:dyDescent="0.3">
      <c r="A13" s="14" t="s">
        <v>9</v>
      </c>
      <c r="B13" s="16"/>
      <c r="C13" s="102">
        <v>1</v>
      </c>
      <c r="D13" s="103"/>
      <c r="E13" s="102">
        <v>2</v>
      </c>
      <c r="F13" s="103"/>
      <c r="G13" s="102">
        <v>3</v>
      </c>
      <c r="H13" s="103"/>
      <c r="I13" s="102">
        <v>4</v>
      </c>
      <c r="J13" s="103"/>
      <c r="K13" s="102">
        <v>5</v>
      </c>
      <c r="L13" s="103"/>
      <c r="M13" s="94">
        <v>6</v>
      </c>
      <c r="N13" s="95"/>
      <c r="O13" s="94"/>
      <c r="P13" s="95"/>
    </row>
    <row r="14" spans="1:16" ht="51.75" customHeight="1" thickBot="1" x14ac:dyDescent="0.35">
      <c r="A14" s="15"/>
      <c r="B14" s="65" t="s">
        <v>1</v>
      </c>
      <c r="C14" s="98" t="str">
        <f>VLOOKUP($B$1&amp;C13,'Lista Zespołów'!$A$4:$E$75,3,FALSE)</f>
        <v>Dębina Nieporęt 1</v>
      </c>
      <c r="D14" s="99"/>
      <c r="E14" s="98" t="str">
        <f>VLOOKUP($B$1&amp;E13,'Lista Zespołów'!$A$4:$E$75,3,FALSE)</f>
        <v>Olimp Ostrołęka 1</v>
      </c>
      <c r="F14" s="99"/>
      <c r="G14" s="98" t="str">
        <f>VLOOKUP($B$1&amp;G13,'Lista Zespołów'!$A$4:$E$75,3,FALSE)</f>
        <v>Olimp Tłuszcz 2</v>
      </c>
      <c r="H14" s="99"/>
      <c r="I14" s="98" t="str">
        <f>VLOOKUP($B$1&amp;I13,'Lista Zespołów'!$A$4:$E$75,3,FALSE)</f>
        <v>UKS Piątka 2</v>
      </c>
      <c r="J14" s="99"/>
      <c r="K14" s="104" t="str">
        <f>VLOOKUP($B$1&amp;K13,'Lista Zespołów'!$A$4:$E$75,3,FALSE)</f>
        <v>Trójka Kobyłka 2</v>
      </c>
      <c r="L14" s="105"/>
      <c r="M14" s="98" t="str">
        <f>VLOOKUP($B$1&amp;M13,'Lista Zespołów'!$A$4:$E$75,3,FALSE)</f>
        <v>Wrzos Międzyborów 1</v>
      </c>
      <c r="N14" s="99"/>
      <c r="O14" s="92"/>
      <c r="P14" s="93"/>
    </row>
    <row r="15" spans="1:16" ht="73.5" customHeight="1" thickBot="1" x14ac:dyDescent="0.25">
      <c r="A15" s="70">
        <v>1</v>
      </c>
      <c r="B15" s="82" t="str">
        <f>VLOOKUP($B$1&amp;A15,'Lista Zespołów'!$A$4:$E$75,3,FALSE)</f>
        <v>Dębina Nieporęt 1</v>
      </c>
      <c r="C15" s="22" t="s">
        <v>16</v>
      </c>
      <c r="D15" s="23" t="s">
        <v>16</v>
      </c>
      <c r="E15" s="17">
        <v>15</v>
      </c>
      <c r="F15" s="27">
        <v>5</v>
      </c>
      <c r="G15" s="17">
        <v>15</v>
      </c>
      <c r="H15" s="27">
        <v>8</v>
      </c>
      <c r="I15" s="17">
        <v>15</v>
      </c>
      <c r="J15" s="27">
        <v>10</v>
      </c>
      <c r="K15" s="17">
        <v>15</v>
      </c>
      <c r="L15" s="27">
        <v>11</v>
      </c>
      <c r="M15" s="17">
        <v>15</v>
      </c>
      <c r="N15" s="27">
        <v>10</v>
      </c>
      <c r="O15" s="17"/>
      <c r="P15" s="27"/>
    </row>
    <row r="16" spans="1:16" ht="73.5" customHeight="1" thickBot="1" x14ac:dyDescent="0.25">
      <c r="A16" s="72">
        <v>2</v>
      </c>
      <c r="B16" s="83" t="str">
        <f>VLOOKUP($B$1&amp;A16,'Lista Zespołów'!$A$4:$E$75,3,FALSE)</f>
        <v>Olimp Ostrołęka 1</v>
      </c>
      <c r="C16" s="76">
        <f>IF(F15="","",F15)</f>
        <v>5</v>
      </c>
      <c r="D16" s="77">
        <f>IF(E15="","",E15)</f>
        <v>15</v>
      </c>
      <c r="E16" s="24" t="s">
        <v>16</v>
      </c>
      <c r="F16" s="25" t="s">
        <v>16</v>
      </c>
      <c r="G16" s="21">
        <v>7</v>
      </c>
      <c r="H16" s="28">
        <v>15</v>
      </c>
      <c r="I16" s="21">
        <v>15</v>
      </c>
      <c r="J16" s="28">
        <v>4</v>
      </c>
      <c r="K16" s="21">
        <v>15</v>
      </c>
      <c r="L16" s="28">
        <v>8</v>
      </c>
      <c r="M16" s="21">
        <v>15</v>
      </c>
      <c r="N16" s="28">
        <v>13</v>
      </c>
      <c r="O16" s="21"/>
      <c r="P16" s="28"/>
    </row>
    <row r="17" spans="1:16" ht="73.5" customHeight="1" thickBot="1" x14ac:dyDescent="0.25">
      <c r="A17" s="70">
        <v>3</v>
      </c>
      <c r="B17" s="82" t="str">
        <f>VLOOKUP($B$1&amp;A17,'Lista Zespołów'!$A$4:$E$75,3,FALSE)</f>
        <v>Olimp Tłuszcz 2</v>
      </c>
      <c r="C17" s="75">
        <f>IF(H15="","",H15)</f>
        <v>8</v>
      </c>
      <c r="D17" s="78">
        <f>IF(G15="","",G15)</f>
        <v>15</v>
      </c>
      <c r="E17" s="75">
        <f>IF(H16="","",H16)</f>
        <v>15</v>
      </c>
      <c r="F17" s="78">
        <f>IF(G16="","",G16)</f>
        <v>7</v>
      </c>
      <c r="G17" s="26" t="s">
        <v>16</v>
      </c>
      <c r="H17" s="23" t="s">
        <v>16</v>
      </c>
      <c r="I17" s="17">
        <v>15</v>
      </c>
      <c r="J17" s="27">
        <v>7</v>
      </c>
      <c r="K17" s="17">
        <v>15</v>
      </c>
      <c r="L17" s="27">
        <v>7</v>
      </c>
      <c r="M17" s="17">
        <v>15</v>
      </c>
      <c r="N17" s="27">
        <v>13</v>
      </c>
      <c r="O17" s="17"/>
      <c r="P17" s="27"/>
    </row>
    <row r="18" spans="1:16" ht="73.5" customHeight="1" thickBot="1" x14ac:dyDescent="0.25">
      <c r="A18" s="72">
        <v>4</v>
      </c>
      <c r="B18" s="83" t="str">
        <f>VLOOKUP($B$1&amp;A18,'Lista Zespołów'!$A$4:$E$75,3,FALSE)</f>
        <v>UKS Piątka 2</v>
      </c>
      <c r="C18" s="76">
        <f>IF(J15="","",J15)</f>
        <v>10</v>
      </c>
      <c r="D18" s="77">
        <f>IF(I15="","",I15)</f>
        <v>15</v>
      </c>
      <c r="E18" s="76">
        <f>IF(J16="","",J16)</f>
        <v>4</v>
      </c>
      <c r="F18" s="77">
        <f>IF(I16="","",I16)</f>
        <v>15</v>
      </c>
      <c r="G18" s="76">
        <f>IF(J17="","",J17)</f>
        <v>7</v>
      </c>
      <c r="H18" s="77">
        <f>IF(I17="","",I17)</f>
        <v>15</v>
      </c>
      <c r="I18" s="24" t="s">
        <v>16</v>
      </c>
      <c r="J18" s="25" t="s">
        <v>16</v>
      </c>
      <c r="K18" s="21">
        <v>15</v>
      </c>
      <c r="L18" s="28">
        <v>12</v>
      </c>
      <c r="M18" s="21">
        <v>7</v>
      </c>
      <c r="N18" s="28">
        <v>15</v>
      </c>
      <c r="O18" s="21"/>
      <c r="P18" s="28"/>
    </row>
    <row r="19" spans="1:16" ht="73.5" customHeight="1" thickBot="1" x14ac:dyDescent="0.25">
      <c r="A19" s="72">
        <v>5</v>
      </c>
      <c r="B19" s="81" t="str">
        <f>VLOOKUP($B$1&amp;A19,'Lista Zespołów'!$A$4:$E$75,3,FALSE)</f>
        <v>Trójka Kobyłka 2</v>
      </c>
      <c r="C19" s="76">
        <f>IF(L15="","",L15)</f>
        <v>11</v>
      </c>
      <c r="D19" s="77">
        <f>IF(K15="","",K15)</f>
        <v>15</v>
      </c>
      <c r="E19" s="76">
        <f>IF(L16="","",L16)</f>
        <v>8</v>
      </c>
      <c r="F19" s="77">
        <f>IF(K16="","",K16)</f>
        <v>15</v>
      </c>
      <c r="G19" s="76">
        <f>IF(L17="","",L17)</f>
        <v>7</v>
      </c>
      <c r="H19" s="77">
        <f>IF(K17="","",K17)</f>
        <v>15</v>
      </c>
      <c r="I19" s="76">
        <f>IF(L18="","",L18)</f>
        <v>12</v>
      </c>
      <c r="J19" s="77">
        <f>IF(K18="","",K18)</f>
        <v>15</v>
      </c>
      <c r="K19" s="24" t="s">
        <v>16</v>
      </c>
      <c r="L19" s="57" t="s">
        <v>16</v>
      </c>
      <c r="M19" s="17">
        <v>6</v>
      </c>
      <c r="N19" s="27">
        <v>15</v>
      </c>
      <c r="O19" s="21"/>
      <c r="P19" s="28"/>
    </row>
    <row r="20" spans="1:16" ht="73.5" customHeight="1" thickBot="1" x14ac:dyDescent="0.25">
      <c r="A20" s="72">
        <v>6</v>
      </c>
      <c r="B20" s="83" t="str">
        <f>VLOOKUP($B$1&amp;A20,'Lista Zespołów'!$A$4:$E$75,3,FALSE)</f>
        <v>Wrzos Międzyborów 1</v>
      </c>
      <c r="C20" s="76">
        <f>IF(N15="","",N15)</f>
        <v>10</v>
      </c>
      <c r="D20" s="77">
        <f>IF(M15="","",M15)</f>
        <v>15</v>
      </c>
      <c r="E20" s="76">
        <f>IF(N16="","",N16)</f>
        <v>13</v>
      </c>
      <c r="F20" s="77">
        <f>IF(M16="","",M16)</f>
        <v>15</v>
      </c>
      <c r="G20" s="76">
        <f>IF(N17="","",N17)</f>
        <v>13</v>
      </c>
      <c r="H20" s="77">
        <f>IF(M17="","",M17)</f>
        <v>15</v>
      </c>
      <c r="I20" s="76">
        <f>IF(N18="","",N18)</f>
        <v>15</v>
      </c>
      <c r="J20" s="77">
        <f>IF(M18="","",M18)</f>
        <v>7</v>
      </c>
      <c r="K20" s="76">
        <f>IF(N19="","",N19)</f>
        <v>15</v>
      </c>
      <c r="L20" s="77">
        <f>IF(M19="","",M19)</f>
        <v>6</v>
      </c>
      <c r="M20" s="24" t="s">
        <v>16</v>
      </c>
      <c r="N20" s="57" t="s">
        <v>16</v>
      </c>
      <c r="O20" s="21"/>
      <c r="P20" s="28"/>
    </row>
    <row r="21" spans="1:16" ht="75.75" hidden="1" customHeight="1" thickBot="1" x14ac:dyDescent="0.25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1:16" x14ac:dyDescent="0.2">
      <c r="B22" s="1"/>
      <c r="C22" s="7"/>
    </row>
    <row r="23" spans="1:16" x14ac:dyDescent="0.2">
      <c r="B23" s="1"/>
      <c r="C23" s="7"/>
    </row>
    <row r="24" spans="1:16" ht="18" x14ac:dyDescent="0.2">
      <c r="A24" s="47">
        <v>1</v>
      </c>
      <c r="B24" s="51" t="str">
        <f>VLOOKUP(H24,'Lista Zespołów'!$A$4:$E$75,3,FALSE)</f>
        <v>Dębina Nieporęt 1</v>
      </c>
      <c r="C24" s="52" t="s">
        <v>21</v>
      </c>
      <c r="D24" s="51" t="str">
        <f>VLOOKUP(J24,'Lista Zespołów'!$A$4:$E$75,3,FALSE)</f>
        <v>Wrzos Międzyborów 1</v>
      </c>
      <c r="F24" t="s">
        <v>22</v>
      </c>
      <c r="G24" s="60">
        <v>1</v>
      </c>
      <c r="H24" s="61" t="str">
        <f>$B$1&amp; 1</f>
        <v>B1</v>
      </c>
      <c r="I24" s="62" t="s">
        <v>21</v>
      </c>
      <c r="J24" s="61" t="str">
        <f>$B$1&amp; 6</f>
        <v>B6</v>
      </c>
    </row>
    <row r="25" spans="1:16" ht="18" x14ac:dyDescent="0.2">
      <c r="A25" s="47">
        <v>2</v>
      </c>
      <c r="B25" s="51" t="str">
        <f>VLOOKUP(H25,'Lista Zespołów'!$A$4:$E$75,3,FALSE)</f>
        <v>Olimp Ostrołęka 1</v>
      </c>
      <c r="C25" s="52" t="s">
        <v>21</v>
      </c>
      <c r="D25" s="51" t="str">
        <f>VLOOKUP(J25,'Lista Zespołów'!$A$4:$E$75,3,FALSE)</f>
        <v>Trójka Kobyłka 2</v>
      </c>
      <c r="F25" t="s">
        <v>22</v>
      </c>
      <c r="G25" s="60">
        <v>2</v>
      </c>
      <c r="H25" s="61" t="str">
        <f>$B$1&amp; 2</f>
        <v>B2</v>
      </c>
      <c r="I25" s="62" t="s">
        <v>21</v>
      </c>
      <c r="J25" s="61" t="str">
        <f>$B$1&amp; 5</f>
        <v>B5</v>
      </c>
    </row>
    <row r="26" spans="1:16" ht="18" x14ac:dyDescent="0.2">
      <c r="A26" s="47">
        <v>3</v>
      </c>
      <c r="B26" s="51" t="str">
        <f>VLOOKUP(H26,'Lista Zespołów'!$A$4:$E$75,3,FALSE)</f>
        <v>Olimp Tłuszcz 2</v>
      </c>
      <c r="C26" s="52" t="s">
        <v>21</v>
      </c>
      <c r="D26" s="51" t="str">
        <f>VLOOKUP(J26,'Lista Zespołów'!$A$4:$E$75,3,FALSE)</f>
        <v>UKS Piątka 2</v>
      </c>
      <c r="F26" t="s">
        <v>22</v>
      </c>
      <c r="G26" s="60">
        <v>3</v>
      </c>
      <c r="H26" s="61" t="str">
        <f>$B$1&amp; 3</f>
        <v>B3</v>
      </c>
      <c r="I26" s="62" t="s">
        <v>21</v>
      </c>
      <c r="J26" s="63" t="str">
        <f>$B$1&amp; 4</f>
        <v>B4</v>
      </c>
    </row>
    <row r="27" spans="1:16" ht="18" x14ac:dyDescent="0.2">
      <c r="B27" s="51"/>
      <c r="G27" s="64"/>
      <c r="H27" s="63"/>
      <c r="I27" s="62"/>
      <c r="J27" s="63"/>
    </row>
    <row r="28" spans="1:16" ht="18" x14ac:dyDescent="0.2">
      <c r="A28" s="47">
        <v>4</v>
      </c>
      <c r="B28" s="51" t="str">
        <f>VLOOKUP(H28,'Lista Zespołów'!$A$4:$E$75,3,FALSE)</f>
        <v>Wrzos Międzyborów 1</v>
      </c>
      <c r="C28" s="52" t="s">
        <v>21</v>
      </c>
      <c r="D28" s="51" t="str">
        <f>VLOOKUP(J28,'Lista Zespołów'!$A$4:$E$75,3,FALSE)</f>
        <v>UKS Piątka 2</v>
      </c>
      <c r="F28" t="s">
        <v>22</v>
      </c>
      <c r="G28" s="60">
        <v>4</v>
      </c>
      <c r="H28" s="61" t="str">
        <f>$B$1&amp; 6</f>
        <v>B6</v>
      </c>
      <c r="I28" s="62" t="s">
        <v>21</v>
      </c>
      <c r="J28" s="61" t="str">
        <f>$B$1&amp; 4</f>
        <v>B4</v>
      </c>
    </row>
    <row r="29" spans="1:16" ht="18" x14ac:dyDescent="0.2">
      <c r="A29" s="47">
        <v>5</v>
      </c>
      <c r="B29" s="51" t="str">
        <f>VLOOKUP(H29,'Lista Zespołów'!$A$4:$E$75,3,FALSE)</f>
        <v>Trójka Kobyłka 2</v>
      </c>
      <c r="C29" s="52" t="s">
        <v>21</v>
      </c>
      <c r="D29" s="51" t="str">
        <f>VLOOKUP(J29,'Lista Zespołów'!$A$4:$E$75,3,FALSE)</f>
        <v>Olimp Tłuszcz 2</v>
      </c>
      <c r="F29" t="s">
        <v>22</v>
      </c>
      <c r="G29" s="60">
        <v>5</v>
      </c>
      <c r="H29" s="61" t="str">
        <f>$B$1&amp; 5</f>
        <v>B5</v>
      </c>
      <c r="I29" s="62" t="s">
        <v>21</v>
      </c>
      <c r="J29" s="61" t="str">
        <f>$B$1&amp; 3</f>
        <v>B3</v>
      </c>
    </row>
    <row r="30" spans="1:16" ht="18" x14ac:dyDescent="0.2">
      <c r="A30" s="47">
        <v>6</v>
      </c>
      <c r="B30" s="51" t="str">
        <f>VLOOKUP(H30,'Lista Zespołów'!$A$4:$E$75,3,FALSE)</f>
        <v>Dębina Nieporęt 1</v>
      </c>
      <c r="C30" s="52" t="s">
        <v>21</v>
      </c>
      <c r="D30" s="51" t="str">
        <f>VLOOKUP(J30,'Lista Zespołów'!$A$4:$E$75,3,FALSE)</f>
        <v>Olimp Ostrołęka 1</v>
      </c>
      <c r="F30" t="s">
        <v>22</v>
      </c>
      <c r="G30" s="60">
        <v>6</v>
      </c>
      <c r="H30" s="63" t="str">
        <f>$B$1&amp; 1</f>
        <v>B1</v>
      </c>
      <c r="I30" s="62" t="s">
        <v>21</v>
      </c>
      <c r="J30" s="63" t="str">
        <f>$B$1&amp; 2</f>
        <v>B2</v>
      </c>
    </row>
    <row r="31" spans="1:16" ht="18" x14ac:dyDescent="0.2">
      <c r="B31" s="51"/>
      <c r="G31" s="64"/>
      <c r="H31" s="63"/>
      <c r="I31" s="62"/>
      <c r="J31" s="63"/>
    </row>
    <row r="32" spans="1:16" ht="18" x14ac:dyDescent="0.2">
      <c r="A32" s="47">
        <v>7</v>
      </c>
      <c r="B32" s="51" t="str">
        <f>VLOOKUP(H32,'Lista Zespołów'!$A$4:$E$75,3,FALSE)</f>
        <v>Olimp Ostrołęka 1</v>
      </c>
      <c r="C32" s="52" t="s">
        <v>21</v>
      </c>
      <c r="D32" s="51" t="str">
        <f>VLOOKUP(J32,'Lista Zespołów'!$A$4:$E$75,3,FALSE)</f>
        <v>Wrzos Międzyborów 1</v>
      </c>
      <c r="F32" t="s">
        <v>22</v>
      </c>
      <c r="G32" s="60">
        <v>7</v>
      </c>
      <c r="H32" s="61" t="str">
        <f>$B$1&amp; 2</f>
        <v>B2</v>
      </c>
      <c r="I32" s="62" t="s">
        <v>21</v>
      </c>
      <c r="J32" s="61" t="str">
        <f>$B$1&amp; 6</f>
        <v>B6</v>
      </c>
    </row>
    <row r="33" spans="1:10" ht="18" x14ac:dyDescent="0.2">
      <c r="A33" s="47">
        <v>8</v>
      </c>
      <c r="B33" s="51" t="str">
        <f>VLOOKUP(H33,'Lista Zespołów'!$A$4:$E$75,3,FALSE)</f>
        <v>Olimp Tłuszcz 2</v>
      </c>
      <c r="C33" s="52" t="s">
        <v>21</v>
      </c>
      <c r="D33" s="51" t="str">
        <f>VLOOKUP(J33,'Lista Zespołów'!$A$4:$E$75,3,FALSE)</f>
        <v>Dębina Nieporęt 1</v>
      </c>
      <c r="F33" t="s">
        <v>22</v>
      </c>
      <c r="G33" s="60">
        <v>8</v>
      </c>
      <c r="H33" s="61" t="str">
        <f>$B$1&amp; 3</f>
        <v>B3</v>
      </c>
      <c r="I33" s="62" t="s">
        <v>21</v>
      </c>
      <c r="J33" s="61" t="str">
        <f>$B$1&amp; 1</f>
        <v>B1</v>
      </c>
    </row>
    <row r="34" spans="1:10" ht="18" x14ac:dyDescent="0.2">
      <c r="A34" s="47">
        <v>9</v>
      </c>
      <c r="B34" s="51" t="str">
        <f>VLOOKUP(H34,'Lista Zespołów'!$A$4:$E$75,3,FALSE)</f>
        <v>UKS Piątka 2</v>
      </c>
      <c r="C34" s="52" t="s">
        <v>21</v>
      </c>
      <c r="D34" s="51" t="str">
        <f>VLOOKUP(J34,'Lista Zespołów'!$A$4:$E$75,3,FALSE)</f>
        <v>Trójka Kobyłka 2</v>
      </c>
      <c r="F34" t="s">
        <v>22</v>
      </c>
      <c r="G34" s="60">
        <v>9</v>
      </c>
      <c r="H34" s="63" t="str">
        <f>$B$1&amp; 4</f>
        <v>B4</v>
      </c>
      <c r="I34" s="62" t="s">
        <v>21</v>
      </c>
      <c r="J34" s="63" t="str">
        <f>$B$1&amp; 5</f>
        <v>B5</v>
      </c>
    </row>
    <row r="35" spans="1:10" ht="18" x14ac:dyDescent="0.2">
      <c r="B35" s="51"/>
      <c r="G35" s="64"/>
      <c r="H35" s="63"/>
      <c r="I35" s="62"/>
      <c r="J35" s="63"/>
    </row>
    <row r="36" spans="1:10" ht="18" x14ac:dyDescent="0.2">
      <c r="A36" s="47">
        <v>10</v>
      </c>
      <c r="B36" s="51" t="str">
        <f>VLOOKUP(H36,'Lista Zespołów'!$A$4:$E$75,3,FALSE)</f>
        <v>Wrzos Międzyborów 1</v>
      </c>
      <c r="C36" s="52" t="s">
        <v>21</v>
      </c>
      <c r="D36" s="51" t="str">
        <f>VLOOKUP(J36,'Lista Zespołów'!$A$4:$E$75,3,FALSE)</f>
        <v>Trójka Kobyłka 2</v>
      </c>
      <c r="F36" t="s">
        <v>22</v>
      </c>
      <c r="G36" s="60">
        <v>10</v>
      </c>
      <c r="H36" s="63" t="str">
        <f>$B$1&amp; 6</f>
        <v>B6</v>
      </c>
      <c r="I36" s="62" t="s">
        <v>21</v>
      </c>
      <c r="J36" s="63" t="str">
        <f>$B$1&amp; 5</f>
        <v>B5</v>
      </c>
    </row>
    <row r="37" spans="1:10" ht="18" x14ac:dyDescent="0.2">
      <c r="A37" s="47">
        <v>11</v>
      </c>
      <c r="B37" s="51" t="str">
        <f>VLOOKUP(H37,'Lista Zespołów'!$A$4:$E$75,3,FALSE)</f>
        <v>Dębina Nieporęt 1</v>
      </c>
      <c r="C37" s="52" t="s">
        <v>21</v>
      </c>
      <c r="D37" s="51" t="str">
        <f>VLOOKUP(J37,'Lista Zespołów'!$A$4:$E$75,3,FALSE)</f>
        <v>UKS Piątka 2</v>
      </c>
      <c r="F37" t="s">
        <v>22</v>
      </c>
      <c r="G37" s="60">
        <v>11</v>
      </c>
      <c r="H37" s="63" t="str">
        <f>$B$1&amp; 1</f>
        <v>B1</v>
      </c>
      <c r="I37" s="62" t="s">
        <v>21</v>
      </c>
      <c r="J37" s="63" t="str">
        <f>$B$1&amp; 4</f>
        <v>B4</v>
      </c>
    </row>
    <row r="38" spans="1:10" ht="18" x14ac:dyDescent="0.2">
      <c r="A38" s="47">
        <v>12</v>
      </c>
      <c r="B38" s="51" t="str">
        <f>VLOOKUP(H38,'Lista Zespołów'!$A$4:$E$75,3,FALSE)</f>
        <v>Olimp Ostrołęka 1</v>
      </c>
      <c r="C38" s="54" t="s">
        <v>21</v>
      </c>
      <c r="D38" s="51" t="str">
        <f>VLOOKUP(J38,'Lista Zespołów'!$A$4:$E$75,3,FALSE)</f>
        <v>Olimp Tłuszcz 2</v>
      </c>
      <c r="F38" t="s">
        <v>22</v>
      </c>
      <c r="G38" s="60">
        <v>12</v>
      </c>
      <c r="H38" s="63" t="str">
        <f>$B$1&amp; 2</f>
        <v>B2</v>
      </c>
      <c r="I38" s="62" t="s">
        <v>21</v>
      </c>
      <c r="J38" s="63" t="str">
        <f>$B$1&amp; 3</f>
        <v>B3</v>
      </c>
    </row>
    <row r="39" spans="1:10" ht="18" x14ac:dyDescent="0.2">
      <c r="B39" s="51"/>
      <c r="G39" s="64"/>
      <c r="H39" s="63"/>
      <c r="I39" s="62"/>
      <c r="J39" s="63"/>
    </row>
    <row r="40" spans="1:10" ht="18" x14ac:dyDescent="0.2">
      <c r="A40" s="47">
        <v>13</v>
      </c>
      <c r="B40" s="51" t="str">
        <f>VLOOKUP(H40,'Lista Zespołów'!$A$4:$E$75,3,FALSE)</f>
        <v>Olimp Tłuszcz 2</v>
      </c>
      <c r="C40" s="52" t="s">
        <v>21</v>
      </c>
      <c r="D40" s="51" t="str">
        <f>VLOOKUP(J40,'Lista Zespołów'!$A$4:$E$75,3,FALSE)</f>
        <v>Wrzos Międzyborów 1</v>
      </c>
      <c r="F40" t="s">
        <v>22</v>
      </c>
      <c r="G40" s="60">
        <v>13</v>
      </c>
      <c r="H40" s="63" t="str">
        <f>$B$1&amp; 3</f>
        <v>B3</v>
      </c>
      <c r="I40" s="62" t="s">
        <v>21</v>
      </c>
      <c r="J40" s="63" t="str">
        <f>$B$1&amp; 6</f>
        <v>B6</v>
      </c>
    </row>
    <row r="41" spans="1:10" ht="18" x14ac:dyDescent="0.2">
      <c r="A41" s="47">
        <v>14</v>
      </c>
      <c r="B41" s="51" t="str">
        <f>VLOOKUP(H41,'Lista Zespołów'!$A$4:$E$75,3,FALSE)</f>
        <v>UKS Piątka 2</v>
      </c>
      <c r="C41" s="54" t="s">
        <v>21</v>
      </c>
      <c r="D41" s="51" t="str">
        <f>VLOOKUP(J41,'Lista Zespołów'!$A$4:$E$75,3,FALSE)</f>
        <v>Olimp Ostrołęka 1</v>
      </c>
      <c r="F41" t="s">
        <v>22</v>
      </c>
      <c r="G41" s="60">
        <v>14</v>
      </c>
      <c r="H41" s="63" t="str">
        <f>$B$1&amp; 4</f>
        <v>B4</v>
      </c>
      <c r="I41" s="62" t="s">
        <v>21</v>
      </c>
      <c r="J41" s="63" t="str">
        <f>$B$1&amp; 2</f>
        <v>B2</v>
      </c>
    </row>
    <row r="42" spans="1:10" ht="18" x14ac:dyDescent="0.2">
      <c r="A42" s="47">
        <v>15</v>
      </c>
      <c r="B42" s="51" t="str">
        <f>VLOOKUP(H42,'Lista Zespołów'!$A$4:$E$75,3,FALSE)</f>
        <v>Trójka Kobyłka 2</v>
      </c>
      <c r="C42" s="54" t="s">
        <v>21</v>
      </c>
      <c r="D42" s="51" t="str">
        <f>VLOOKUP(J42,'Lista Zespołów'!$A$4:$E$75,3,FALSE)</f>
        <v>Dębina Nieporęt 1</v>
      </c>
      <c r="F42" t="s">
        <v>22</v>
      </c>
      <c r="G42" s="60">
        <v>15</v>
      </c>
      <c r="H42" s="63" t="str">
        <f>$B$1&amp; 5</f>
        <v>B5</v>
      </c>
      <c r="I42" s="62" t="s">
        <v>21</v>
      </c>
      <c r="J42" s="63" t="str">
        <f>$B$1&amp; 1</f>
        <v>B1</v>
      </c>
    </row>
    <row r="43" spans="1:10" x14ac:dyDescent="0.2">
      <c r="B43" s="55"/>
      <c r="C43" s="55"/>
      <c r="D43" s="55"/>
    </row>
    <row r="44" spans="1:10" ht="18" x14ac:dyDescent="0.2">
      <c r="A44" s="47"/>
      <c r="B44" s="53"/>
      <c r="C44" s="54"/>
      <c r="D44" s="53"/>
      <c r="G44" s="47"/>
      <c r="H44" s="48"/>
      <c r="I44" s="49"/>
      <c r="J44" s="48"/>
    </row>
    <row r="45" spans="1:10" ht="18" x14ac:dyDescent="0.2">
      <c r="A45" s="47"/>
      <c r="B45" s="53"/>
      <c r="C45" s="54"/>
      <c r="D45" s="53"/>
      <c r="G45" s="47"/>
      <c r="H45" s="48"/>
      <c r="I45" s="49"/>
      <c r="J45" s="48"/>
    </row>
    <row r="46" spans="1:10" ht="18" x14ac:dyDescent="0.2">
      <c r="A46" s="47"/>
      <c r="B46" s="51"/>
      <c r="C46" s="52"/>
      <c r="D46" s="51"/>
      <c r="G46" s="47"/>
      <c r="H46" s="48"/>
      <c r="I46" s="49"/>
      <c r="J46" s="48"/>
    </row>
    <row r="48" spans="1:10" ht="18" x14ac:dyDescent="0.2">
      <c r="A48" s="47"/>
      <c r="B48" s="51"/>
      <c r="C48" s="52"/>
      <c r="D48" s="51"/>
      <c r="G48" s="47"/>
      <c r="H48" s="48"/>
      <c r="I48" s="49"/>
      <c r="J48" s="48"/>
    </row>
    <row r="49" spans="1:10" ht="18" x14ac:dyDescent="0.2">
      <c r="A49" s="47"/>
      <c r="B49" s="53"/>
      <c r="C49" s="54"/>
      <c r="D49" s="53"/>
      <c r="G49" s="47"/>
      <c r="H49" s="48"/>
      <c r="I49" s="49"/>
      <c r="J49" s="48"/>
    </row>
    <row r="50" spans="1:10" ht="18" x14ac:dyDescent="0.2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0"/>
  <sheetViews>
    <sheetView showGridLines="0" zoomScale="70" zoomScaleNormal="70" workbookViewId="0">
      <selection activeCell="T18" sqref="T18"/>
    </sheetView>
  </sheetViews>
  <sheetFormatPr baseColWidth="10" defaultColWidth="8.83203125" defaultRowHeight="15" x14ac:dyDescent="0.2"/>
  <cols>
    <col min="1" max="1" width="9.6640625" customWidth="1"/>
    <col min="2" max="2" width="51.33203125" customWidth="1"/>
    <col min="3" max="11" width="15.83203125" customWidth="1"/>
    <col min="12" max="12" width="15.5" customWidth="1"/>
    <col min="13" max="14" width="15.83203125" customWidth="1"/>
    <col min="15" max="16" width="15.83203125" hidden="1" customWidth="1"/>
  </cols>
  <sheetData>
    <row r="1" spans="1:16" ht="33" thickBot="1" x14ac:dyDescent="0.25">
      <c r="A1" s="37" t="s">
        <v>2</v>
      </c>
      <c r="B1" s="36" t="s">
        <v>4</v>
      </c>
      <c r="D1" s="40" t="s">
        <v>19</v>
      </c>
      <c r="E1" s="39">
        <v>2</v>
      </c>
      <c r="F1" s="41" t="s">
        <v>20</v>
      </c>
      <c r="G1" s="38">
        <v>0</v>
      </c>
    </row>
    <row r="2" spans="1:16" ht="22" thickBot="1" x14ac:dyDescent="0.3">
      <c r="A2" s="2" t="str">
        <f>"Tabela grupy "&amp;B1</f>
        <v>Tabela grupy C</v>
      </c>
      <c r="J2" s="2"/>
    </row>
    <row r="3" spans="1:16" ht="26.25" customHeight="1" x14ac:dyDescent="0.3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6" t="str">
        <f>_xlnm.Criteria</f>
        <v>C</v>
      </c>
      <c r="L3" s="107"/>
      <c r="M3" s="50"/>
    </row>
    <row r="4" spans="1:16" ht="26.25" customHeight="1" x14ac:dyDescent="0.3">
      <c r="A4" s="10">
        <v>1</v>
      </c>
      <c r="B4" s="11" t="str">
        <f>VLOOKUP($B$1&amp;A4,'Lista Zespołów'!$A$4:$E$75,3,FALSE)</f>
        <v>Metro Warszawa 1</v>
      </c>
      <c r="C4" s="33">
        <f t="shared" ref="C4:C7" si="0">D4*$E$1+E4*$G$1</f>
        <v>6</v>
      </c>
      <c r="D4" s="34">
        <f t="shared" ref="D4:D9" si="1">IF($C15&gt;$D15,1,0)+IF($E15&gt;$F15,1,0)+IF($G15&gt;$H15,1,0)+IF($I15&gt;$J15,1,0)+IF($K15&gt;$L15,1,0)+IF($M15&gt;$N15,1,0)+IF($O15&gt;$P15,1,0)</f>
        <v>3</v>
      </c>
      <c r="E4" s="34">
        <f t="shared" ref="E4:E9" si="2">IF($C15&lt;$D15,1,0)+IF($E15&lt;$F15,1,0)+IF($G15&lt;$H15,1,0)+IF($I15&lt;$J15,1,0)+IF($K15&lt;$L15,1,0)+IF($M15&lt;$N15,1,0)+IF($O15&lt;$P15,1,0)</f>
        <v>2</v>
      </c>
      <c r="F4" s="34">
        <f t="shared" ref="F4:F7" si="3">E4+D4</f>
        <v>5</v>
      </c>
      <c r="G4" s="34">
        <f>SUM(D$15:D$21)</f>
        <v>73</v>
      </c>
      <c r="H4" s="34">
        <f>SUM(C$15:C$21)</f>
        <v>65</v>
      </c>
      <c r="I4" s="35">
        <f t="shared" ref="I4:I7" si="4">IFERROR(G4/H4,0)</f>
        <v>1.1230769230769231</v>
      </c>
      <c r="K4" s="107"/>
      <c r="L4" s="107"/>
      <c r="M4" s="50"/>
    </row>
    <row r="5" spans="1:16" ht="26.25" customHeight="1" x14ac:dyDescent="0.3">
      <c r="A5" s="12">
        <v>2</v>
      </c>
      <c r="B5" s="13" t="str">
        <f>VLOOKUP($B$1&amp;A5,'Lista Zespołów'!$A$4:$E$75,3,FALSE)</f>
        <v>UKS Piątka 1</v>
      </c>
      <c r="C5" s="30">
        <f t="shared" si="0"/>
        <v>10</v>
      </c>
      <c r="D5" s="31">
        <f t="shared" si="1"/>
        <v>5</v>
      </c>
      <c r="E5" s="31">
        <f t="shared" si="2"/>
        <v>0</v>
      </c>
      <c r="F5" s="31">
        <f t="shared" si="3"/>
        <v>5</v>
      </c>
      <c r="G5" s="31">
        <f>SUM(F$15:F$21)</f>
        <v>77</v>
      </c>
      <c r="H5" s="31">
        <f>SUM(E$15:E$21)</f>
        <v>44</v>
      </c>
      <c r="I5" s="32">
        <f t="shared" si="4"/>
        <v>1.75</v>
      </c>
      <c r="K5" s="107"/>
      <c r="L5" s="107"/>
      <c r="M5" s="50"/>
    </row>
    <row r="6" spans="1:16" ht="26.25" customHeight="1" x14ac:dyDescent="0.3">
      <c r="A6" s="10">
        <v>3</v>
      </c>
      <c r="B6" s="11" t="str">
        <f>VLOOKUP($B$1&amp;A6,'Lista Zespołów'!$A$4:$E$75,3,FALSE)</f>
        <v>Legia Warszawa</v>
      </c>
      <c r="C6" s="33">
        <f t="shared" si="0"/>
        <v>2</v>
      </c>
      <c r="D6" s="34">
        <f t="shared" si="1"/>
        <v>1</v>
      </c>
      <c r="E6" s="34">
        <f t="shared" si="2"/>
        <v>4</v>
      </c>
      <c r="F6" s="34">
        <f t="shared" si="3"/>
        <v>5</v>
      </c>
      <c r="G6" s="34">
        <f>SUM(H$15:H$21)</f>
        <v>59</v>
      </c>
      <c r="H6" s="34">
        <f>SUM(G$15:G$21)</f>
        <v>71</v>
      </c>
      <c r="I6" s="35">
        <f t="shared" si="4"/>
        <v>0.83098591549295775</v>
      </c>
      <c r="K6" s="107"/>
      <c r="L6" s="107"/>
      <c r="M6" s="50"/>
    </row>
    <row r="7" spans="1:16" ht="26.25" customHeight="1" x14ac:dyDescent="0.3">
      <c r="A7" s="12">
        <v>4</v>
      </c>
      <c r="B7" s="13" t="str">
        <f>VLOOKUP($B$1&amp;A7,'Lista Zespołów'!$A$4:$E$75,3,FALSE)</f>
        <v>Olimp Tłuszcz 1</v>
      </c>
      <c r="C7" s="30">
        <f t="shared" si="0"/>
        <v>8</v>
      </c>
      <c r="D7" s="31">
        <f t="shared" si="1"/>
        <v>4</v>
      </c>
      <c r="E7" s="31">
        <f t="shared" si="2"/>
        <v>1</v>
      </c>
      <c r="F7" s="31">
        <f t="shared" si="3"/>
        <v>5</v>
      </c>
      <c r="G7" s="31">
        <f>SUM(J$15:J$21)</f>
        <v>68</v>
      </c>
      <c r="H7" s="31">
        <f>SUM(I$15:I$21)</f>
        <v>58</v>
      </c>
      <c r="I7" s="32">
        <f t="shared" si="4"/>
        <v>1.1724137931034482</v>
      </c>
      <c r="K7" s="107"/>
      <c r="L7" s="107"/>
      <c r="M7" s="50"/>
    </row>
    <row r="8" spans="1:16" ht="26.25" customHeight="1" x14ac:dyDescent="0.3">
      <c r="A8" s="10">
        <v>5</v>
      </c>
      <c r="B8" s="11" t="str">
        <f>VLOOKUP($B$1&amp;A8,'Lista Zespołów'!$A$4:$E$75,3,FALSE)</f>
        <v>Saska Warszawa 1</v>
      </c>
      <c r="C8" s="33">
        <f>D8*$E$1+E8*$G$1</f>
        <v>2</v>
      </c>
      <c r="D8" s="34">
        <f t="shared" si="1"/>
        <v>1</v>
      </c>
      <c r="E8" s="34">
        <f t="shared" si="2"/>
        <v>4</v>
      </c>
      <c r="F8" s="34">
        <f>E8+D8</f>
        <v>5</v>
      </c>
      <c r="G8" s="34">
        <f>SUM(L$15:L$21)</f>
        <v>60</v>
      </c>
      <c r="H8" s="34">
        <f>SUM(K$15:K$21)</f>
        <v>72</v>
      </c>
      <c r="I8" s="35">
        <f>IFERROR(G8/H8,0)</f>
        <v>0.83333333333333337</v>
      </c>
      <c r="K8" s="107"/>
      <c r="L8" s="107"/>
      <c r="M8" s="50"/>
    </row>
    <row r="9" spans="1:16" ht="26.25" customHeight="1" x14ac:dyDescent="0.3">
      <c r="A9" s="12">
        <v>6</v>
      </c>
      <c r="B9" s="13" t="str">
        <f>VLOOKUP($B$1&amp;A9,'Lista Zespołów'!$A$4:$E$75,3,FALSE)</f>
        <v>LOS Pomiechówek 2</v>
      </c>
      <c r="C9" s="30">
        <f t="shared" ref="C9" si="5">D9*$E$1+E9*$G$1</f>
        <v>2</v>
      </c>
      <c r="D9" s="31">
        <f t="shared" si="1"/>
        <v>1</v>
      </c>
      <c r="E9" s="31">
        <f t="shared" si="2"/>
        <v>4</v>
      </c>
      <c r="F9" s="31">
        <f t="shared" ref="F9" si="6">E9+D9</f>
        <v>5</v>
      </c>
      <c r="G9" s="31">
        <f>SUM(N$15:N$21)</f>
        <v>46</v>
      </c>
      <c r="H9" s="31">
        <f>SUM(M$15:M$21)</f>
        <v>73</v>
      </c>
      <c r="I9" s="32">
        <f t="shared" ref="I9" si="7">IFERROR(G9/H9,0)</f>
        <v>0.63013698630136983</v>
      </c>
      <c r="K9" s="107"/>
      <c r="L9" s="107"/>
      <c r="M9" s="50"/>
    </row>
    <row r="10" spans="1:16" x14ac:dyDescent="0.2">
      <c r="A10" s="8"/>
      <c r="B10" s="1"/>
      <c r="C10" s="7"/>
    </row>
    <row r="11" spans="1:16" ht="21" x14ac:dyDescent="0.25">
      <c r="A11" s="2" t="str">
        <f>"Mecze grupy "&amp;$B$1</f>
        <v>Mecze grupy C</v>
      </c>
      <c r="D11" s="2"/>
    </row>
    <row r="12" spans="1:16" ht="18.75" customHeight="1" thickBot="1" x14ac:dyDescent="0.25">
      <c r="A12" s="100" t="s">
        <v>17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</row>
    <row r="13" spans="1:16" ht="26" x14ac:dyDescent="0.3">
      <c r="A13" s="14" t="s">
        <v>9</v>
      </c>
      <c r="B13" s="16"/>
      <c r="C13" s="102">
        <v>1</v>
      </c>
      <c r="D13" s="103"/>
      <c r="E13" s="102">
        <v>2</v>
      </c>
      <c r="F13" s="103"/>
      <c r="G13" s="102">
        <v>3</v>
      </c>
      <c r="H13" s="103"/>
      <c r="I13" s="102">
        <v>4</v>
      </c>
      <c r="J13" s="103"/>
      <c r="K13" s="102">
        <v>5</v>
      </c>
      <c r="L13" s="103"/>
      <c r="M13" s="94">
        <v>6</v>
      </c>
      <c r="N13" s="95"/>
      <c r="O13" s="94"/>
      <c r="P13" s="95"/>
    </row>
    <row r="14" spans="1:16" ht="51.75" customHeight="1" thickBot="1" x14ac:dyDescent="0.35">
      <c r="A14" s="15"/>
      <c r="B14" s="65" t="s">
        <v>1</v>
      </c>
      <c r="C14" s="98" t="str">
        <f>VLOOKUP($B$1&amp;C13,'Lista Zespołów'!$A$4:$E$75,3,FALSE)</f>
        <v>Metro Warszawa 1</v>
      </c>
      <c r="D14" s="99"/>
      <c r="E14" s="98" t="str">
        <f>VLOOKUP($B$1&amp;E13,'Lista Zespołów'!$A$4:$E$75,3,FALSE)</f>
        <v>UKS Piątka 1</v>
      </c>
      <c r="F14" s="99"/>
      <c r="G14" s="98" t="str">
        <f>VLOOKUP($B$1&amp;G13,'Lista Zespołów'!$A$4:$E$75,3,FALSE)</f>
        <v>Legia Warszawa</v>
      </c>
      <c r="H14" s="99"/>
      <c r="I14" s="98" t="str">
        <f>VLOOKUP($B$1&amp;I13,'Lista Zespołów'!$A$4:$E$75,3,FALSE)</f>
        <v>Olimp Tłuszcz 1</v>
      </c>
      <c r="J14" s="99"/>
      <c r="K14" s="104" t="str">
        <f>VLOOKUP($B$1&amp;K13,'Lista Zespołów'!$A$4:$E$75,3,FALSE)</f>
        <v>Saska Warszawa 1</v>
      </c>
      <c r="L14" s="105"/>
      <c r="M14" s="98" t="str">
        <f>VLOOKUP($B$1&amp;M13,'Lista Zespołów'!$A$4:$E$75,3,FALSE)</f>
        <v>LOS Pomiechówek 2</v>
      </c>
      <c r="N14" s="99"/>
      <c r="O14" s="92"/>
      <c r="P14" s="93"/>
    </row>
    <row r="15" spans="1:16" ht="73.5" customHeight="1" thickBot="1" x14ac:dyDescent="0.25">
      <c r="A15" s="70">
        <v>1</v>
      </c>
      <c r="B15" s="71" t="str">
        <f>VLOOKUP($B$1&amp;A15,'Lista Zespołów'!$A$4:$E$75,3,FALSE)</f>
        <v>Metro Warszawa 1</v>
      </c>
      <c r="C15" s="22" t="s">
        <v>16</v>
      </c>
      <c r="D15" s="23" t="s">
        <v>16</v>
      </c>
      <c r="E15" s="17">
        <v>15</v>
      </c>
      <c r="F15" s="27">
        <v>17</v>
      </c>
      <c r="G15" s="17">
        <v>17</v>
      </c>
      <c r="H15" s="27">
        <v>15</v>
      </c>
      <c r="I15" s="17">
        <v>11</v>
      </c>
      <c r="J15" s="27">
        <v>15</v>
      </c>
      <c r="K15" s="17">
        <v>15</v>
      </c>
      <c r="L15" s="27">
        <v>13</v>
      </c>
      <c r="M15" s="17">
        <v>15</v>
      </c>
      <c r="N15" s="27">
        <v>5</v>
      </c>
      <c r="O15" s="17"/>
      <c r="P15" s="27"/>
    </row>
    <row r="16" spans="1:16" ht="73.5" customHeight="1" thickBot="1" x14ac:dyDescent="0.25">
      <c r="A16" s="72">
        <v>2</v>
      </c>
      <c r="B16" s="73" t="str">
        <f>VLOOKUP($B$1&amp;A16,'Lista Zespołów'!$A$4:$E$75,3,FALSE)</f>
        <v>UKS Piątka 1</v>
      </c>
      <c r="C16" s="76">
        <f>IF(F15="","",F15)</f>
        <v>17</v>
      </c>
      <c r="D16" s="77">
        <f>IF(E15="","",E15)</f>
        <v>15</v>
      </c>
      <c r="E16" s="24" t="s">
        <v>16</v>
      </c>
      <c r="F16" s="25" t="s">
        <v>16</v>
      </c>
      <c r="G16" s="21">
        <v>15</v>
      </c>
      <c r="H16" s="28">
        <v>7</v>
      </c>
      <c r="I16" s="21">
        <v>15</v>
      </c>
      <c r="J16" s="28">
        <v>8</v>
      </c>
      <c r="K16" s="21">
        <v>15</v>
      </c>
      <c r="L16" s="28">
        <v>10</v>
      </c>
      <c r="M16" s="21">
        <v>15</v>
      </c>
      <c r="N16" s="28">
        <v>4</v>
      </c>
      <c r="O16" s="21"/>
      <c r="P16" s="28"/>
    </row>
    <row r="17" spans="1:16" ht="73.5" customHeight="1" thickBot="1" x14ac:dyDescent="0.25">
      <c r="A17" s="70">
        <v>3</v>
      </c>
      <c r="B17" s="71" t="str">
        <f>VLOOKUP($B$1&amp;A17,'Lista Zespołów'!$A$4:$E$75,3,FALSE)</f>
        <v>Legia Warszawa</v>
      </c>
      <c r="C17" s="75">
        <f>IF(H15="","",H15)</f>
        <v>15</v>
      </c>
      <c r="D17" s="78">
        <f>IF(G15="","",G15)</f>
        <v>17</v>
      </c>
      <c r="E17" s="75">
        <f>IF(H16="","",H16)</f>
        <v>7</v>
      </c>
      <c r="F17" s="78">
        <f>IF(G16="","",G16)</f>
        <v>15</v>
      </c>
      <c r="G17" s="26" t="s">
        <v>16</v>
      </c>
      <c r="H17" s="23" t="s">
        <v>16</v>
      </c>
      <c r="I17" s="17">
        <v>10</v>
      </c>
      <c r="J17" s="27">
        <v>15</v>
      </c>
      <c r="K17" s="17">
        <v>12</v>
      </c>
      <c r="L17" s="27">
        <v>15</v>
      </c>
      <c r="M17" s="17">
        <v>15</v>
      </c>
      <c r="N17" s="27">
        <v>9</v>
      </c>
      <c r="O17" s="17"/>
      <c r="P17" s="27"/>
    </row>
    <row r="18" spans="1:16" ht="73.5" customHeight="1" thickBot="1" x14ac:dyDescent="0.25">
      <c r="A18" s="72">
        <v>4</v>
      </c>
      <c r="B18" s="73" t="str">
        <f>VLOOKUP($B$1&amp;A18,'Lista Zespołów'!$A$4:$E$75,3,FALSE)</f>
        <v>Olimp Tłuszcz 1</v>
      </c>
      <c r="C18" s="76">
        <f>IF(J15="","",J15)</f>
        <v>15</v>
      </c>
      <c r="D18" s="77">
        <f>IF(I15="","",I15)</f>
        <v>11</v>
      </c>
      <c r="E18" s="76">
        <f>IF(J16="","",J16)</f>
        <v>8</v>
      </c>
      <c r="F18" s="77">
        <f>IF(I16="","",I16)</f>
        <v>15</v>
      </c>
      <c r="G18" s="76">
        <f>IF(J17="","",J17)</f>
        <v>15</v>
      </c>
      <c r="H18" s="77">
        <f>IF(I17="","",I17)</f>
        <v>10</v>
      </c>
      <c r="I18" s="24" t="s">
        <v>16</v>
      </c>
      <c r="J18" s="25" t="s">
        <v>16</v>
      </c>
      <c r="K18" s="21">
        <v>15</v>
      </c>
      <c r="L18" s="28">
        <v>9</v>
      </c>
      <c r="M18" s="21">
        <v>15</v>
      </c>
      <c r="N18" s="28">
        <v>13</v>
      </c>
      <c r="O18" s="21"/>
      <c r="P18" s="28"/>
    </row>
    <row r="19" spans="1:16" ht="73.5" customHeight="1" thickBot="1" x14ac:dyDescent="0.25">
      <c r="A19" s="72">
        <v>5</v>
      </c>
      <c r="B19" s="74" t="str">
        <f>VLOOKUP($B$1&amp;A19,'Lista Zespołów'!$A$4:$E$75,3,FALSE)</f>
        <v>Saska Warszawa 1</v>
      </c>
      <c r="C19" s="76">
        <f>IF(L15="","",L15)</f>
        <v>13</v>
      </c>
      <c r="D19" s="77">
        <f>IF(K15="","",K15)</f>
        <v>15</v>
      </c>
      <c r="E19" s="76">
        <f>IF(L16="","",L16)</f>
        <v>10</v>
      </c>
      <c r="F19" s="77">
        <f>IF(K16="","",K16)</f>
        <v>15</v>
      </c>
      <c r="G19" s="76">
        <f>IF(L17="","",L17)</f>
        <v>15</v>
      </c>
      <c r="H19" s="77">
        <f>IF(K17="","",K17)</f>
        <v>12</v>
      </c>
      <c r="I19" s="76">
        <f>IF(L18="","",L18)</f>
        <v>9</v>
      </c>
      <c r="J19" s="77">
        <f>IF(K18="","",K18)</f>
        <v>15</v>
      </c>
      <c r="K19" s="24" t="s">
        <v>16</v>
      </c>
      <c r="L19" s="57" t="s">
        <v>16</v>
      </c>
      <c r="M19" s="17">
        <v>13</v>
      </c>
      <c r="N19" s="27">
        <v>15</v>
      </c>
      <c r="O19" s="21"/>
      <c r="P19" s="28"/>
    </row>
    <row r="20" spans="1:16" ht="73.5" customHeight="1" thickBot="1" x14ac:dyDescent="0.25">
      <c r="A20" s="72">
        <v>6</v>
      </c>
      <c r="B20" s="73" t="str">
        <f>VLOOKUP($B$1&amp;A20,'Lista Zespołów'!$A$4:$E$75,3,FALSE)</f>
        <v>LOS Pomiechówek 2</v>
      </c>
      <c r="C20" s="76">
        <f>IF(N15="","",N15)</f>
        <v>5</v>
      </c>
      <c r="D20" s="77">
        <f>IF(M15="","",M15)</f>
        <v>15</v>
      </c>
      <c r="E20" s="76">
        <f>IF(N16="","",N16)</f>
        <v>4</v>
      </c>
      <c r="F20" s="77">
        <f>IF(M16="","",M16)</f>
        <v>15</v>
      </c>
      <c r="G20" s="76">
        <f>IF(N17="","",N17)</f>
        <v>9</v>
      </c>
      <c r="H20" s="77">
        <f>IF(M17="","",M17)</f>
        <v>15</v>
      </c>
      <c r="I20" s="76">
        <f>IF(N18="","",N18)</f>
        <v>13</v>
      </c>
      <c r="J20" s="77">
        <f>IF(M18="","",M18)</f>
        <v>15</v>
      </c>
      <c r="K20" s="76">
        <f>IF(N19="","",N19)</f>
        <v>15</v>
      </c>
      <c r="L20" s="77">
        <f>IF(M19="","",M19)</f>
        <v>13</v>
      </c>
      <c r="M20" s="24" t="s">
        <v>16</v>
      </c>
      <c r="N20" s="57" t="s">
        <v>16</v>
      </c>
      <c r="O20" s="21"/>
      <c r="P20" s="28"/>
    </row>
    <row r="21" spans="1:16" ht="75.75" hidden="1" customHeight="1" thickBot="1" x14ac:dyDescent="0.25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1:16" x14ac:dyDescent="0.2">
      <c r="B22" s="1"/>
      <c r="C22" s="7"/>
    </row>
    <row r="23" spans="1:16" x14ac:dyDescent="0.2">
      <c r="B23" s="1"/>
      <c r="C23" s="7"/>
    </row>
    <row r="24" spans="1:16" ht="18" x14ac:dyDescent="0.2">
      <c r="A24" s="47">
        <v>1</v>
      </c>
      <c r="B24" s="51" t="str">
        <f>VLOOKUP(H24,'Lista Zespołów'!$A$4:$E$75,3,FALSE)</f>
        <v>Metro Warszawa 1</v>
      </c>
      <c r="C24" s="52" t="s">
        <v>21</v>
      </c>
      <c r="D24" s="51" t="str">
        <f>VLOOKUP(J24,'Lista Zespołów'!$A$4:$E$75,3,FALSE)</f>
        <v>LOS Pomiechówek 2</v>
      </c>
      <c r="F24" t="s">
        <v>22</v>
      </c>
      <c r="G24" s="60">
        <v>1</v>
      </c>
      <c r="H24" s="61" t="str">
        <f>$B$1&amp; 1</f>
        <v>C1</v>
      </c>
      <c r="I24" s="62" t="s">
        <v>21</v>
      </c>
      <c r="J24" s="61" t="str">
        <f>$B$1&amp; 6</f>
        <v>C6</v>
      </c>
    </row>
    <row r="25" spans="1:16" ht="18" x14ac:dyDescent="0.2">
      <c r="A25" s="47">
        <v>2</v>
      </c>
      <c r="B25" s="51" t="str">
        <f>VLOOKUP(H25,'Lista Zespołów'!$A$4:$E$75,3,FALSE)</f>
        <v>UKS Piątka 1</v>
      </c>
      <c r="C25" s="52" t="s">
        <v>21</v>
      </c>
      <c r="D25" s="51" t="str">
        <f>VLOOKUP(J25,'Lista Zespołów'!$A$4:$E$75,3,FALSE)</f>
        <v>Saska Warszawa 1</v>
      </c>
      <c r="F25" t="s">
        <v>22</v>
      </c>
      <c r="G25" s="60">
        <v>2</v>
      </c>
      <c r="H25" s="61" t="str">
        <f>$B$1&amp; 2</f>
        <v>C2</v>
      </c>
      <c r="I25" s="62" t="s">
        <v>21</v>
      </c>
      <c r="J25" s="61" t="str">
        <f>$B$1&amp; 5</f>
        <v>C5</v>
      </c>
    </row>
    <row r="26" spans="1:16" ht="18" x14ac:dyDescent="0.2">
      <c r="A26" s="47">
        <v>3</v>
      </c>
      <c r="B26" s="51" t="str">
        <f>VLOOKUP(H26,'Lista Zespołów'!$A$4:$E$75,3,FALSE)</f>
        <v>Legia Warszawa</v>
      </c>
      <c r="C26" s="52" t="s">
        <v>21</v>
      </c>
      <c r="D26" s="51" t="str">
        <f>VLOOKUP(J26,'Lista Zespołów'!$A$4:$E$75,3,FALSE)</f>
        <v>Olimp Tłuszcz 1</v>
      </c>
      <c r="F26" t="s">
        <v>22</v>
      </c>
      <c r="G26" s="60">
        <v>3</v>
      </c>
      <c r="H26" s="61" t="str">
        <f>$B$1&amp; 3</f>
        <v>C3</v>
      </c>
      <c r="I26" s="62" t="s">
        <v>21</v>
      </c>
      <c r="J26" s="63" t="str">
        <f>$B$1&amp; 4</f>
        <v>C4</v>
      </c>
    </row>
    <row r="27" spans="1:16" ht="18" x14ac:dyDescent="0.2">
      <c r="B27" s="51"/>
      <c r="G27" s="64"/>
      <c r="H27" s="63"/>
      <c r="I27" s="62"/>
      <c r="J27" s="63"/>
    </row>
    <row r="28" spans="1:16" ht="18" x14ac:dyDescent="0.2">
      <c r="A28" s="47">
        <v>4</v>
      </c>
      <c r="B28" s="51" t="str">
        <f>VLOOKUP(H28,'Lista Zespołów'!$A$4:$E$75,3,FALSE)</f>
        <v>LOS Pomiechówek 2</v>
      </c>
      <c r="C28" s="52" t="s">
        <v>21</v>
      </c>
      <c r="D28" s="51" t="str">
        <f>VLOOKUP(J28,'Lista Zespołów'!$A$4:$E$75,3,FALSE)</f>
        <v>Olimp Tłuszcz 1</v>
      </c>
      <c r="F28" t="s">
        <v>22</v>
      </c>
      <c r="G28" s="60">
        <v>4</v>
      </c>
      <c r="H28" s="61" t="str">
        <f>$B$1&amp; 6</f>
        <v>C6</v>
      </c>
      <c r="I28" s="62" t="s">
        <v>21</v>
      </c>
      <c r="J28" s="61" t="str">
        <f>$B$1&amp; 4</f>
        <v>C4</v>
      </c>
    </row>
    <row r="29" spans="1:16" ht="18" x14ac:dyDescent="0.2">
      <c r="A29" s="47">
        <v>5</v>
      </c>
      <c r="B29" s="51" t="str">
        <f>VLOOKUP(H29,'Lista Zespołów'!$A$4:$E$75,3,FALSE)</f>
        <v>Saska Warszawa 1</v>
      </c>
      <c r="C29" s="52" t="s">
        <v>21</v>
      </c>
      <c r="D29" s="51" t="str">
        <f>VLOOKUP(J29,'Lista Zespołów'!$A$4:$E$75,3,FALSE)</f>
        <v>Legia Warszawa</v>
      </c>
      <c r="F29" t="s">
        <v>22</v>
      </c>
      <c r="G29" s="60">
        <v>5</v>
      </c>
      <c r="H29" s="61" t="str">
        <f>$B$1&amp; 5</f>
        <v>C5</v>
      </c>
      <c r="I29" s="62" t="s">
        <v>21</v>
      </c>
      <c r="J29" s="61" t="str">
        <f>$B$1&amp; 3</f>
        <v>C3</v>
      </c>
    </row>
    <row r="30" spans="1:16" ht="18" x14ac:dyDescent="0.2">
      <c r="A30" s="47">
        <v>6</v>
      </c>
      <c r="B30" s="51" t="str">
        <f>VLOOKUP(H30,'Lista Zespołów'!$A$4:$E$75,3,FALSE)</f>
        <v>Metro Warszawa 1</v>
      </c>
      <c r="C30" s="52" t="s">
        <v>21</v>
      </c>
      <c r="D30" s="51" t="str">
        <f>VLOOKUP(J30,'Lista Zespołów'!$A$4:$E$75,3,FALSE)</f>
        <v>UKS Piątka 1</v>
      </c>
      <c r="F30" t="s">
        <v>22</v>
      </c>
      <c r="G30" s="60">
        <v>6</v>
      </c>
      <c r="H30" s="63" t="str">
        <f>$B$1&amp; 1</f>
        <v>C1</v>
      </c>
      <c r="I30" s="62" t="s">
        <v>21</v>
      </c>
      <c r="J30" s="63" t="str">
        <f>$B$1&amp; 2</f>
        <v>C2</v>
      </c>
    </row>
    <row r="31" spans="1:16" ht="18" x14ac:dyDescent="0.2">
      <c r="B31" s="51"/>
      <c r="G31" s="64"/>
      <c r="H31" s="63"/>
      <c r="I31" s="62"/>
      <c r="J31" s="63"/>
    </row>
    <row r="32" spans="1:16" ht="18" x14ac:dyDescent="0.2">
      <c r="A32" s="47">
        <v>7</v>
      </c>
      <c r="B32" s="51" t="str">
        <f>VLOOKUP(H32,'Lista Zespołów'!$A$4:$E$75,3,FALSE)</f>
        <v>UKS Piątka 1</v>
      </c>
      <c r="C32" s="52" t="s">
        <v>21</v>
      </c>
      <c r="D32" s="51" t="str">
        <f>VLOOKUP(J32,'Lista Zespołów'!$A$4:$E$75,3,FALSE)</f>
        <v>LOS Pomiechówek 2</v>
      </c>
      <c r="F32" t="s">
        <v>22</v>
      </c>
      <c r="G32" s="60">
        <v>7</v>
      </c>
      <c r="H32" s="61" t="str">
        <f>$B$1&amp; 2</f>
        <v>C2</v>
      </c>
      <c r="I32" s="62" t="s">
        <v>21</v>
      </c>
      <c r="J32" s="61" t="str">
        <f>$B$1&amp; 6</f>
        <v>C6</v>
      </c>
    </row>
    <row r="33" spans="1:10" ht="18" x14ac:dyDescent="0.2">
      <c r="A33" s="47">
        <v>8</v>
      </c>
      <c r="B33" s="51" t="str">
        <f>VLOOKUP(H33,'Lista Zespołów'!$A$4:$E$75,3,FALSE)</f>
        <v>Legia Warszawa</v>
      </c>
      <c r="C33" s="52" t="s">
        <v>21</v>
      </c>
      <c r="D33" s="51" t="str">
        <f>VLOOKUP(J33,'Lista Zespołów'!$A$4:$E$75,3,FALSE)</f>
        <v>Metro Warszawa 1</v>
      </c>
      <c r="F33" t="s">
        <v>22</v>
      </c>
      <c r="G33" s="60">
        <v>8</v>
      </c>
      <c r="H33" s="61" t="str">
        <f>$B$1&amp; 3</f>
        <v>C3</v>
      </c>
      <c r="I33" s="62" t="s">
        <v>21</v>
      </c>
      <c r="J33" s="61" t="str">
        <f>$B$1&amp; 1</f>
        <v>C1</v>
      </c>
    </row>
    <row r="34" spans="1:10" ht="18" x14ac:dyDescent="0.2">
      <c r="A34" s="47">
        <v>9</v>
      </c>
      <c r="B34" s="51" t="str">
        <f>VLOOKUP(H34,'Lista Zespołów'!$A$4:$E$75,3,FALSE)</f>
        <v>Olimp Tłuszcz 1</v>
      </c>
      <c r="C34" s="52" t="s">
        <v>21</v>
      </c>
      <c r="D34" s="51" t="str">
        <f>VLOOKUP(J34,'Lista Zespołów'!$A$4:$E$75,3,FALSE)</f>
        <v>Saska Warszawa 1</v>
      </c>
      <c r="F34" t="s">
        <v>22</v>
      </c>
      <c r="G34" s="60">
        <v>9</v>
      </c>
      <c r="H34" s="63" t="str">
        <f>$B$1&amp; 4</f>
        <v>C4</v>
      </c>
      <c r="I34" s="62" t="s">
        <v>21</v>
      </c>
      <c r="J34" s="63" t="str">
        <f>$B$1&amp; 5</f>
        <v>C5</v>
      </c>
    </row>
    <row r="35" spans="1:10" ht="18" x14ac:dyDescent="0.2">
      <c r="B35" s="51"/>
      <c r="G35" s="64"/>
      <c r="H35" s="63"/>
      <c r="I35" s="62"/>
      <c r="J35" s="63"/>
    </row>
    <row r="36" spans="1:10" ht="18" x14ac:dyDescent="0.2">
      <c r="A36" s="47">
        <v>10</v>
      </c>
      <c r="B36" s="51" t="str">
        <f>VLOOKUP(H36,'Lista Zespołów'!$A$4:$E$75,3,FALSE)</f>
        <v>LOS Pomiechówek 2</v>
      </c>
      <c r="C36" s="52" t="s">
        <v>21</v>
      </c>
      <c r="D36" s="51" t="str">
        <f>VLOOKUP(J36,'Lista Zespołów'!$A$4:$E$75,3,FALSE)</f>
        <v>Saska Warszawa 1</v>
      </c>
      <c r="F36" t="s">
        <v>22</v>
      </c>
      <c r="G36" s="60">
        <v>10</v>
      </c>
      <c r="H36" s="63" t="str">
        <f>$B$1&amp; 6</f>
        <v>C6</v>
      </c>
      <c r="I36" s="62" t="s">
        <v>21</v>
      </c>
      <c r="J36" s="63" t="str">
        <f>$B$1&amp; 5</f>
        <v>C5</v>
      </c>
    </row>
    <row r="37" spans="1:10" ht="18" x14ac:dyDescent="0.2">
      <c r="A37" s="47">
        <v>11</v>
      </c>
      <c r="B37" s="51" t="str">
        <f>VLOOKUP(H37,'Lista Zespołów'!$A$4:$E$75,3,FALSE)</f>
        <v>Metro Warszawa 1</v>
      </c>
      <c r="C37" s="52" t="s">
        <v>21</v>
      </c>
      <c r="D37" s="51" t="str">
        <f>VLOOKUP(J37,'Lista Zespołów'!$A$4:$E$75,3,FALSE)</f>
        <v>Olimp Tłuszcz 1</v>
      </c>
      <c r="F37" t="s">
        <v>22</v>
      </c>
      <c r="G37" s="60">
        <v>11</v>
      </c>
      <c r="H37" s="63" t="str">
        <f>$B$1&amp; 1</f>
        <v>C1</v>
      </c>
      <c r="I37" s="62" t="s">
        <v>21</v>
      </c>
      <c r="J37" s="63" t="str">
        <f>$B$1&amp; 4</f>
        <v>C4</v>
      </c>
    </row>
    <row r="38" spans="1:10" ht="18" x14ac:dyDescent="0.2">
      <c r="A38" s="47">
        <v>12</v>
      </c>
      <c r="B38" s="51" t="str">
        <f>VLOOKUP(H38,'Lista Zespołów'!$A$4:$E$75,3,FALSE)</f>
        <v>UKS Piątka 1</v>
      </c>
      <c r="C38" s="54" t="s">
        <v>21</v>
      </c>
      <c r="D38" s="51" t="str">
        <f>VLOOKUP(J38,'Lista Zespołów'!$A$4:$E$75,3,FALSE)</f>
        <v>Legia Warszawa</v>
      </c>
      <c r="F38" t="s">
        <v>22</v>
      </c>
      <c r="G38" s="60">
        <v>12</v>
      </c>
      <c r="H38" s="63" t="str">
        <f>$B$1&amp; 2</f>
        <v>C2</v>
      </c>
      <c r="I38" s="62" t="s">
        <v>21</v>
      </c>
      <c r="J38" s="63" t="str">
        <f>$B$1&amp; 3</f>
        <v>C3</v>
      </c>
    </row>
    <row r="39" spans="1:10" ht="18" x14ac:dyDescent="0.2">
      <c r="B39" s="51"/>
      <c r="G39" s="64"/>
      <c r="H39" s="63"/>
      <c r="I39" s="62"/>
      <c r="J39" s="63"/>
    </row>
    <row r="40" spans="1:10" ht="18" x14ac:dyDescent="0.2">
      <c r="A40" s="47">
        <v>13</v>
      </c>
      <c r="B40" s="51" t="str">
        <f>VLOOKUP(H40,'Lista Zespołów'!$A$4:$E$75,3,FALSE)</f>
        <v>Legia Warszawa</v>
      </c>
      <c r="C40" s="52" t="s">
        <v>21</v>
      </c>
      <c r="D40" s="51" t="str">
        <f>VLOOKUP(J40,'Lista Zespołów'!$A$4:$E$75,3,FALSE)</f>
        <v>LOS Pomiechówek 2</v>
      </c>
      <c r="F40" t="s">
        <v>22</v>
      </c>
      <c r="G40" s="60">
        <v>13</v>
      </c>
      <c r="H40" s="63" t="str">
        <f>$B$1&amp; 3</f>
        <v>C3</v>
      </c>
      <c r="I40" s="62" t="s">
        <v>21</v>
      </c>
      <c r="J40" s="63" t="str">
        <f>$B$1&amp; 6</f>
        <v>C6</v>
      </c>
    </row>
    <row r="41" spans="1:10" ht="18" x14ac:dyDescent="0.2">
      <c r="A41" s="47">
        <v>14</v>
      </c>
      <c r="B41" s="51" t="str">
        <f>VLOOKUP(H41,'Lista Zespołów'!$A$4:$E$75,3,FALSE)</f>
        <v>Olimp Tłuszcz 1</v>
      </c>
      <c r="C41" s="54" t="s">
        <v>21</v>
      </c>
      <c r="D41" s="51" t="str">
        <f>VLOOKUP(J41,'Lista Zespołów'!$A$4:$E$75,3,FALSE)</f>
        <v>UKS Piątka 1</v>
      </c>
      <c r="F41" t="s">
        <v>22</v>
      </c>
      <c r="G41" s="60">
        <v>14</v>
      </c>
      <c r="H41" s="63" t="str">
        <f>$B$1&amp; 4</f>
        <v>C4</v>
      </c>
      <c r="I41" s="62" t="s">
        <v>21</v>
      </c>
      <c r="J41" s="63" t="str">
        <f>$B$1&amp; 2</f>
        <v>C2</v>
      </c>
    </row>
    <row r="42" spans="1:10" ht="18" x14ac:dyDescent="0.2">
      <c r="A42" s="47">
        <v>15</v>
      </c>
      <c r="B42" s="51" t="str">
        <f>VLOOKUP(H42,'Lista Zespołów'!$A$4:$E$75,3,FALSE)</f>
        <v>Saska Warszawa 1</v>
      </c>
      <c r="C42" s="56" t="s">
        <v>21</v>
      </c>
      <c r="D42" s="51" t="str">
        <f>VLOOKUP(J42,'Lista Zespołów'!$A$4:$E$75,3,FALSE)</f>
        <v>Metro Warszawa 1</v>
      </c>
      <c r="F42" t="s">
        <v>22</v>
      </c>
      <c r="G42" s="60">
        <v>15</v>
      </c>
      <c r="H42" s="63" t="str">
        <f>$B$1&amp; 5</f>
        <v>C5</v>
      </c>
      <c r="I42" s="62" t="s">
        <v>21</v>
      </c>
      <c r="J42" s="63" t="str">
        <f>$B$1&amp; 1</f>
        <v>C1</v>
      </c>
    </row>
    <row r="43" spans="1:10" x14ac:dyDescent="0.2">
      <c r="B43" s="55"/>
      <c r="C43" s="55"/>
      <c r="D43" s="55"/>
    </row>
    <row r="44" spans="1:10" ht="18" x14ac:dyDescent="0.2">
      <c r="A44" s="47"/>
      <c r="B44" s="53"/>
      <c r="C44" s="54"/>
      <c r="D44" s="53"/>
      <c r="G44" s="47"/>
      <c r="H44" s="48"/>
      <c r="I44" s="49"/>
      <c r="J44" s="48"/>
    </row>
    <row r="45" spans="1:10" ht="18" x14ac:dyDescent="0.2">
      <c r="A45" s="47"/>
      <c r="B45" s="53"/>
      <c r="C45" s="54"/>
      <c r="D45" s="53"/>
      <c r="G45" s="47"/>
      <c r="H45" s="48"/>
      <c r="I45" s="49"/>
      <c r="J45" s="48"/>
    </row>
    <row r="46" spans="1:10" ht="18" x14ac:dyDescent="0.2">
      <c r="A46" s="47"/>
      <c r="B46" s="51"/>
      <c r="C46" s="52"/>
      <c r="D46" s="51"/>
      <c r="G46" s="47"/>
      <c r="H46" s="48"/>
      <c r="I46" s="49"/>
      <c r="J46" s="48"/>
    </row>
    <row r="48" spans="1:10" ht="18" x14ac:dyDescent="0.2">
      <c r="A48" s="47"/>
      <c r="B48" s="51"/>
      <c r="C48" s="52"/>
      <c r="D48" s="51"/>
      <c r="G48" s="47"/>
      <c r="H48" s="48"/>
      <c r="I48" s="49"/>
      <c r="J48" s="48"/>
    </row>
    <row r="49" spans="1:10" ht="18" x14ac:dyDescent="0.2">
      <c r="A49" s="47"/>
      <c r="B49" s="53"/>
      <c r="C49" s="54"/>
      <c r="D49" s="53"/>
      <c r="G49" s="47"/>
      <c r="H49" s="48"/>
      <c r="I49" s="49"/>
      <c r="J49" s="48"/>
    </row>
    <row r="50" spans="1:10" ht="18" x14ac:dyDescent="0.2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0"/>
  <sheetViews>
    <sheetView showGridLines="0" tabSelected="1" zoomScale="70" zoomScaleNormal="70" workbookViewId="0">
      <selection activeCell="R17" sqref="R17"/>
    </sheetView>
  </sheetViews>
  <sheetFormatPr baseColWidth="10" defaultColWidth="8.83203125" defaultRowHeight="15" x14ac:dyDescent="0.2"/>
  <cols>
    <col min="1" max="1" width="9.6640625" customWidth="1"/>
    <col min="2" max="2" width="46.83203125" bestFit="1" customWidth="1"/>
    <col min="3" max="11" width="15.83203125" customWidth="1"/>
    <col min="12" max="12" width="15.5" customWidth="1"/>
    <col min="13" max="14" width="15.83203125" customWidth="1"/>
    <col min="15" max="16" width="15.83203125" hidden="1" customWidth="1"/>
  </cols>
  <sheetData>
    <row r="1" spans="1:16" ht="33" thickBot="1" x14ac:dyDescent="0.25">
      <c r="A1" s="37" t="s">
        <v>2</v>
      </c>
      <c r="B1" s="36" t="s">
        <v>3</v>
      </c>
      <c r="D1" s="40" t="s">
        <v>19</v>
      </c>
      <c r="E1" s="39">
        <v>2</v>
      </c>
      <c r="F1" s="41" t="s">
        <v>20</v>
      </c>
      <c r="G1" s="38">
        <v>0</v>
      </c>
    </row>
    <row r="2" spans="1:16" ht="22" thickBot="1" x14ac:dyDescent="0.3">
      <c r="A2" s="2" t="str">
        <f>"Tabela grupy "&amp;B1</f>
        <v>Tabela grupy D</v>
      </c>
      <c r="J2" s="2"/>
    </row>
    <row r="3" spans="1:16" ht="26.25" customHeight="1" x14ac:dyDescent="0.3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6" t="str">
        <f>_xlnm.Criteria</f>
        <v>D</v>
      </c>
      <c r="L3" s="107"/>
      <c r="M3" s="50"/>
    </row>
    <row r="4" spans="1:16" ht="26.25" customHeight="1" x14ac:dyDescent="0.3">
      <c r="A4" s="10">
        <v>1</v>
      </c>
      <c r="B4" s="11" t="str">
        <f>VLOOKUP($B$1&amp;A4,'Lista Zespołów'!$A$4:$E$75,3,FALSE)</f>
        <v>Plas Warszawa 2</v>
      </c>
      <c r="C4" s="33">
        <f t="shared" ref="C4:C7" si="0">D4*$E$1+E4*$G$1</f>
        <v>4</v>
      </c>
      <c r="D4" s="34">
        <f t="shared" ref="D4:D9" si="1">IF($C15&gt;$D15,1,0)+IF($E15&gt;$F15,1,0)+IF($G15&gt;$H15,1,0)+IF($I15&gt;$J15,1,0)+IF($K15&gt;$L15,1,0)+IF($M15&gt;$N15,1,0)+IF($O15&gt;$P15,1,0)</f>
        <v>2</v>
      </c>
      <c r="E4" s="34">
        <f t="shared" ref="E4:E9" si="2">IF($C15&lt;$D15,1,0)+IF($E15&lt;$F15,1,0)+IF($G15&lt;$H15,1,0)+IF($I15&lt;$J15,1,0)+IF($K15&lt;$L15,1,0)+IF($M15&lt;$N15,1,0)+IF($O15&lt;$P15,1,0)</f>
        <v>3</v>
      </c>
      <c r="F4" s="34">
        <f t="shared" ref="F4:F7" si="3">E4+D4</f>
        <v>5</v>
      </c>
      <c r="G4" s="34">
        <f>SUM(D$15:D$21)</f>
        <v>63</v>
      </c>
      <c r="H4" s="34">
        <f>SUM(C$15:C$21)</f>
        <v>64</v>
      </c>
      <c r="I4" s="35">
        <f t="shared" ref="I4:I7" si="4">IFERROR(G4/H4,0)</f>
        <v>0.984375</v>
      </c>
      <c r="K4" s="107"/>
      <c r="L4" s="107"/>
      <c r="M4" s="50"/>
    </row>
    <row r="5" spans="1:16" ht="26.25" customHeight="1" x14ac:dyDescent="0.3">
      <c r="A5" s="12">
        <v>2</v>
      </c>
      <c r="B5" s="13" t="str">
        <f>VLOOKUP($B$1&amp;A5,'Lista Zespołów'!$A$4:$E$75,3,FALSE)</f>
        <v>Trójka Kobyłka 1</v>
      </c>
      <c r="C5" s="30">
        <f t="shared" si="0"/>
        <v>8</v>
      </c>
      <c r="D5" s="31">
        <f t="shared" si="1"/>
        <v>4</v>
      </c>
      <c r="E5" s="31">
        <f t="shared" si="2"/>
        <v>1</v>
      </c>
      <c r="F5" s="31">
        <f t="shared" si="3"/>
        <v>5</v>
      </c>
      <c r="G5" s="31">
        <f>SUM(F$15:F$21)</f>
        <v>66</v>
      </c>
      <c r="H5" s="31">
        <f>SUM(E$15:E$21)</f>
        <v>57</v>
      </c>
      <c r="I5" s="32">
        <f t="shared" si="4"/>
        <v>1.1578947368421053</v>
      </c>
      <c r="K5" s="107"/>
      <c r="L5" s="107"/>
      <c r="M5" s="50"/>
    </row>
    <row r="6" spans="1:16" ht="26.25" customHeight="1" x14ac:dyDescent="0.3">
      <c r="A6" s="10">
        <v>3</v>
      </c>
      <c r="B6" s="11" t="str">
        <f>VLOOKUP($B$1&amp;A6,'Lista Zespołów'!$A$4:$E$75,3,FALSE)</f>
        <v>Metro Warszawa 2</v>
      </c>
      <c r="C6" s="33">
        <f t="shared" si="0"/>
        <v>2</v>
      </c>
      <c r="D6" s="34">
        <f t="shared" si="1"/>
        <v>1</v>
      </c>
      <c r="E6" s="34">
        <f t="shared" si="2"/>
        <v>4</v>
      </c>
      <c r="F6" s="34">
        <f t="shared" si="3"/>
        <v>5</v>
      </c>
      <c r="G6" s="34">
        <f>SUM(H$15:H$21)</f>
        <v>54</v>
      </c>
      <c r="H6" s="34">
        <f>SUM(G$15:G$21)</f>
        <v>74</v>
      </c>
      <c r="I6" s="35">
        <f t="shared" si="4"/>
        <v>0.72972972972972971</v>
      </c>
      <c r="K6" s="107"/>
      <c r="L6" s="107"/>
      <c r="M6" s="50"/>
    </row>
    <row r="7" spans="1:16" ht="26.25" customHeight="1" x14ac:dyDescent="0.3">
      <c r="A7" s="12">
        <v>4</v>
      </c>
      <c r="B7" s="13" t="str">
        <f>VLOOKUP($B$1&amp;A7,'Lista Zespołów'!$A$4:$E$75,3,FALSE)</f>
        <v>MOS Wola 2</v>
      </c>
      <c r="C7" s="30">
        <f t="shared" si="0"/>
        <v>10</v>
      </c>
      <c r="D7" s="31">
        <f t="shared" si="1"/>
        <v>5</v>
      </c>
      <c r="E7" s="31">
        <f t="shared" si="2"/>
        <v>0</v>
      </c>
      <c r="F7" s="31">
        <f t="shared" si="3"/>
        <v>5</v>
      </c>
      <c r="G7" s="31">
        <f>SUM(J$15:J$21)</f>
        <v>75</v>
      </c>
      <c r="H7" s="31">
        <f>SUM(I$15:I$21)</f>
        <v>31</v>
      </c>
      <c r="I7" s="32">
        <f t="shared" si="4"/>
        <v>2.4193548387096775</v>
      </c>
      <c r="K7" s="107"/>
      <c r="L7" s="107"/>
      <c r="M7" s="50"/>
    </row>
    <row r="8" spans="1:16" ht="26.25" customHeight="1" x14ac:dyDescent="0.3">
      <c r="A8" s="10">
        <v>5</v>
      </c>
      <c r="B8" s="11" t="str">
        <f>VLOOKUP($B$1&amp;A8,'Lista Zespołów'!$A$4:$E$75,3,FALSE)</f>
        <v>MMKS Mińsk Maz. 1</v>
      </c>
      <c r="C8" s="33">
        <f>D8*$E$1+E8*$G$1</f>
        <v>6</v>
      </c>
      <c r="D8" s="34">
        <f t="shared" si="1"/>
        <v>3</v>
      </c>
      <c r="E8" s="34">
        <f t="shared" si="2"/>
        <v>2</v>
      </c>
      <c r="F8" s="34">
        <f>E8+D8</f>
        <v>5</v>
      </c>
      <c r="G8" s="34">
        <f>SUM(L$15:L$21)</f>
        <v>68</v>
      </c>
      <c r="H8" s="34">
        <f>SUM(K$15:K$21)</f>
        <v>67</v>
      </c>
      <c r="I8" s="35">
        <f>IFERROR(G8/H8,0)</f>
        <v>1.0149253731343284</v>
      </c>
      <c r="K8" s="107"/>
      <c r="L8" s="107"/>
      <c r="M8" s="50"/>
    </row>
    <row r="9" spans="1:16" ht="26.25" customHeight="1" x14ac:dyDescent="0.3">
      <c r="A9" s="12">
        <v>6</v>
      </c>
      <c r="B9" s="13" t="str">
        <f>VLOOKUP($B$1&amp;A9,'Lista Zespołów'!$A$4:$E$75,3,FALSE)</f>
        <v>Saska Warszawa 2</v>
      </c>
      <c r="C9" s="30">
        <f t="shared" ref="C9" si="5">D9*$E$1+E9*$G$1</f>
        <v>0</v>
      </c>
      <c r="D9" s="31">
        <f t="shared" si="1"/>
        <v>0</v>
      </c>
      <c r="E9" s="31">
        <f t="shared" si="2"/>
        <v>5</v>
      </c>
      <c r="F9" s="31">
        <f t="shared" ref="F9" si="6">E9+D9</f>
        <v>5</v>
      </c>
      <c r="G9" s="31">
        <f>SUM(N$15:N$21)</f>
        <v>43</v>
      </c>
      <c r="H9" s="31">
        <f>SUM(M$15:M$21)</f>
        <v>76</v>
      </c>
      <c r="I9" s="32">
        <f t="shared" ref="I9" si="7">IFERROR(G9/H9,0)</f>
        <v>0.56578947368421051</v>
      </c>
      <c r="K9" s="107"/>
      <c r="L9" s="107"/>
      <c r="M9" s="50"/>
    </row>
    <row r="10" spans="1:16" x14ac:dyDescent="0.2">
      <c r="A10" s="8"/>
      <c r="B10" s="1"/>
      <c r="C10" s="7"/>
    </row>
    <row r="11" spans="1:16" ht="21" x14ac:dyDescent="0.25">
      <c r="A11" s="2" t="str">
        <f>"Mecze grupy "&amp;$B$1</f>
        <v>Mecze grupy D</v>
      </c>
      <c r="D11" s="2"/>
    </row>
    <row r="12" spans="1:16" ht="18.75" customHeight="1" thickBot="1" x14ac:dyDescent="0.25">
      <c r="A12" s="100" t="s">
        <v>17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</row>
    <row r="13" spans="1:16" ht="26" x14ac:dyDescent="0.3">
      <c r="A13" s="14" t="s">
        <v>9</v>
      </c>
      <c r="B13" s="16"/>
      <c r="C13" s="102">
        <v>1</v>
      </c>
      <c r="D13" s="103"/>
      <c r="E13" s="102">
        <v>2</v>
      </c>
      <c r="F13" s="103"/>
      <c r="G13" s="102">
        <v>3</v>
      </c>
      <c r="H13" s="103"/>
      <c r="I13" s="102">
        <v>4</v>
      </c>
      <c r="J13" s="103"/>
      <c r="K13" s="102">
        <v>5</v>
      </c>
      <c r="L13" s="103"/>
      <c r="M13" s="94">
        <v>6</v>
      </c>
      <c r="N13" s="95"/>
      <c r="O13" s="94"/>
      <c r="P13" s="95"/>
    </row>
    <row r="14" spans="1:16" ht="51.75" customHeight="1" thickBot="1" x14ac:dyDescent="0.35">
      <c r="A14" s="15"/>
      <c r="B14" s="65" t="s">
        <v>1</v>
      </c>
      <c r="C14" s="98" t="str">
        <f>VLOOKUP($B$1&amp;C13,'Lista Zespołów'!$A$4:$E$75,3,FALSE)</f>
        <v>Plas Warszawa 2</v>
      </c>
      <c r="D14" s="99"/>
      <c r="E14" s="98" t="str">
        <f>VLOOKUP($B$1&amp;E13,'Lista Zespołów'!$A$4:$E$75,3,FALSE)</f>
        <v>Trójka Kobyłka 1</v>
      </c>
      <c r="F14" s="99"/>
      <c r="G14" s="98" t="str">
        <f>VLOOKUP($B$1&amp;G13,'Lista Zespołów'!$A$4:$E$75,3,FALSE)</f>
        <v>Metro Warszawa 2</v>
      </c>
      <c r="H14" s="99"/>
      <c r="I14" s="98" t="str">
        <f>VLOOKUP($B$1&amp;I13,'Lista Zespołów'!$A$4:$E$75,3,FALSE)</f>
        <v>MOS Wola 2</v>
      </c>
      <c r="J14" s="99"/>
      <c r="K14" s="104" t="str">
        <f>VLOOKUP($B$1&amp;K13,'Lista Zespołów'!$A$4:$E$75,3,FALSE)</f>
        <v>MMKS Mińsk Maz. 1</v>
      </c>
      <c r="L14" s="105"/>
      <c r="M14" s="98" t="str">
        <f>VLOOKUP($B$1&amp;M13,'Lista Zespołów'!$A$4:$E$75,3,FALSE)</f>
        <v>Saska Warszawa 2</v>
      </c>
      <c r="N14" s="99"/>
      <c r="O14" s="92"/>
      <c r="P14" s="93"/>
    </row>
    <row r="15" spans="1:16" ht="73.5" customHeight="1" thickBot="1" x14ac:dyDescent="0.25">
      <c r="A15" s="70">
        <v>1</v>
      </c>
      <c r="B15" s="71" t="str">
        <f>VLOOKUP($B$1&amp;A15,'Lista Zespołów'!$A$4:$E$75,3,FALSE)</f>
        <v>Plas Warszawa 2</v>
      </c>
      <c r="C15" s="22" t="s">
        <v>16</v>
      </c>
      <c r="D15" s="23" t="s">
        <v>16</v>
      </c>
      <c r="E15" s="17">
        <v>11</v>
      </c>
      <c r="F15" s="27">
        <v>15</v>
      </c>
      <c r="G15" s="17">
        <v>15</v>
      </c>
      <c r="H15" s="27">
        <v>10</v>
      </c>
      <c r="I15" s="17">
        <v>5</v>
      </c>
      <c r="J15" s="27">
        <v>15</v>
      </c>
      <c r="K15" s="17">
        <v>17</v>
      </c>
      <c r="L15" s="27">
        <v>19</v>
      </c>
      <c r="M15" s="17">
        <v>15</v>
      </c>
      <c r="N15" s="27">
        <v>5</v>
      </c>
      <c r="O15" s="17"/>
      <c r="P15" s="27"/>
    </row>
    <row r="16" spans="1:16" ht="73.5" customHeight="1" thickBot="1" x14ac:dyDescent="0.25">
      <c r="A16" s="72">
        <v>2</v>
      </c>
      <c r="B16" s="73" t="str">
        <f>VLOOKUP($B$1&amp;A16,'Lista Zespołów'!$A$4:$E$75,3,FALSE)</f>
        <v>Trójka Kobyłka 1</v>
      </c>
      <c r="C16" s="76">
        <f>IF(F15="","",F15)</f>
        <v>15</v>
      </c>
      <c r="D16" s="77">
        <f>IF(E15="","",E15)</f>
        <v>11</v>
      </c>
      <c r="E16" s="24" t="s">
        <v>16</v>
      </c>
      <c r="F16" s="25" t="s">
        <v>16</v>
      </c>
      <c r="G16" s="21">
        <v>15</v>
      </c>
      <c r="H16" s="28">
        <v>8</v>
      </c>
      <c r="I16" s="21">
        <v>6</v>
      </c>
      <c r="J16" s="28">
        <v>15</v>
      </c>
      <c r="K16" s="21">
        <v>15</v>
      </c>
      <c r="L16" s="28">
        <v>13</v>
      </c>
      <c r="M16" s="21">
        <v>15</v>
      </c>
      <c r="N16" s="28">
        <v>10</v>
      </c>
      <c r="O16" s="21"/>
      <c r="P16" s="28"/>
    </row>
    <row r="17" spans="1:16" ht="73.5" customHeight="1" thickBot="1" x14ac:dyDescent="0.25">
      <c r="A17" s="70">
        <v>3</v>
      </c>
      <c r="B17" s="71" t="str">
        <f>VLOOKUP($B$1&amp;A17,'Lista Zespołów'!$A$4:$E$75,3,FALSE)</f>
        <v>Metro Warszawa 2</v>
      </c>
      <c r="C17" s="75">
        <f>IF(H15="","",H15)</f>
        <v>10</v>
      </c>
      <c r="D17" s="78">
        <f>IF(G15="","",G15)</f>
        <v>15</v>
      </c>
      <c r="E17" s="75">
        <f>IF(H16="","",H16)</f>
        <v>8</v>
      </c>
      <c r="F17" s="78">
        <f>IF(G16="","",G16)</f>
        <v>15</v>
      </c>
      <c r="G17" s="26" t="s">
        <v>16</v>
      </c>
      <c r="H17" s="23" t="s">
        <v>16</v>
      </c>
      <c r="I17" s="17">
        <v>8</v>
      </c>
      <c r="J17" s="27">
        <v>15</v>
      </c>
      <c r="K17" s="17">
        <v>12</v>
      </c>
      <c r="L17" s="27">
        <v>15</v>
      </c>
      <c r="M17" s="17">
        <v>16</v>
      </c>
      <c r="N17" s="27">
        <v>14</v>
      </c>
      <c r="O17" s="17"/>
      <c r="P17" s="27"/>
    </row>
    <row r="18" spans="1:16" ht="73.5" customHeight="1" thickBot="1" x14ac:dyDescent="0.25">
      <c r="A18" s="72">
        <v>4</v>
      </c>
      <c r="B18" s="73" t="str">
        <f>VLOOKUP($B$1&amp;A18,'Lista Zespołów'!$A$4:$E$75,3,FALSE)</f>
        <v>MOS Wola 2</v>
      </c>
      <c r="C18" s="76">
        <f>IF(J15="","",J15)</f>
        <v>15</v>
      </c>
      <c r="D18" s="77">
        <f>IF(I15="","",I15)</f>
        <v>5</v>
      </c>
      <c r="E18" s="76">
        <f>IF(J16="","",J16)</f>
        <v>15</v>
      </c>
      <c r="F18" s="77">
        <f>IF(I16="","",I16)</f>
        <v>6</v>
      </c>
      <c r="G18" s="76">
        <f>IF(J17="","",J17)</f>
        <v>15</v>
      </c>
      <c r="H18" s="77">
        <f>IF(I17="","",I17)</f>
        <v>8</v>
      </c>
      <c r="I18" s="24" t="s">
        <v>16</v>
      </c>
      <c r="J18" s="25" t="s">
        <v>16</v>
      </c>
      <c r="K18" s="21">
        <v>15</v>
      </c>
      <c r="L18" s="28">
        <v>6</v>
      </c>
      <c r="M18" s="21">
        <v>15</v>
      </c>
      <c r="N18" s="28">
        <v>6</v>
      </c>
      <c r="O18" s="21"/>
      <c r="P18" s="28"/>
    </row>
    <row r="19" spans="1:16" ht="73.5" customHeight="1" thickBot="1" x14ac:dyDescent="0.25">
      <c r="A19" s="72">
        <v>5</v>
      </c>
      <c r="B19" s="74" t="str">
        <f>VLOOKUP($B$1&amp;A19,'Lista Zespołów'!$A$4:$E$75,3,FALSE)</f>
        <v>MMKS Mińsk Maz. 1</v>
      </c>
      <c r="C19" s="76">
        <f>IF(L15="","",L15)</f>
        <v>19</v>
      </c>
      <c r="D19" s="77">
        <f>IF(K15="","",K15)</f>
        <v>17</v>
      </c>
      <c r="E19" s="76">
        <f>IF(L16="","",L16)</f>
        <v>13</v>
      </c>
      <c r="F19" s="77">
        <f>IF(K16="","",K16)</f>
        <v>15</v>
      </c>
      <c r="G19" s="76">
        <f>IF(L17="","",L17)</f>
        <v>15</v>
      </c>
      <c r="H19" s="77">
        <f>IF(K17="","",K17)</f>
        <v>12</v>
      </c>
      <c r="I19" s="76">
        <f>IF(L18="","",L18)</f>
        <v>6</v>
      </c>
      <c r="J19" s="77">
        <f>IF(K18="","",K18)</f>
        <v>15</v>
      </c>
      <c r="K19" s="24" t="s">
        <v>16</v>
      </c>
      <c r="L19" s="57" t="s">
        <v>16</v>
      </c>
      <c r="M19" s="17">
        <v>15</v>
      </c>
      <c r="N19" s="27">
        <v>8</v>
      </c>
      <c r="O19" s="21"/>
      <c r="P19" s="28"/>
    </row>
    <row r="20" spans="1:16" ht="73.5" customHeight="1" thickBot="1" x14ac:dyDescent="0.25">
      <c r="A20" s="72">
        <v>6</v>
      </c>
      <c r="B20" s="73" t="str">
        <f>VLOOKUP($B$1&amp;A20,'Lista Zespołów'!$A$4:$E$75,3,FALSE)</f>
        <v>Saska Warszawa 2</v>
      </c>
      <c r="C20" s="76">
        <f>IF(N15="","",N15)</f>
        <v>5</v>
      </c>
      <c r="D20" s="77">
        <f>IF(M15="","",M15)</f>
        <v>15</v>
      </c>
      <c r="E20" s="76">
        <f>IF(N16="","",N16)</f>
        <v>10</v>
      </c>
      <c r="F20" s="77">
        <f>IF(M16="","",M16)</f>
        <v>15</v>
      </c>
      <c r="G20" s="76">
        <f>IF(N17="","",N17)</f>
        <v>14</v>
      </c>
      <c r="H20" s="77">
        <f>IF(M17="","",M17)</f>
        <v>16</v>
      </c>
      <c r="I20" s="76">
        <f>IF(N18="","",N18)</f>
        <v>6</v>
      </c>
      <c r="J20" s="77">
        <f>IF(M18="","",M18)</f>
        <v>15</v>
      </c>
      <c r="K20" s="76">
        <f>IF(N19="","",N19)</f>
        <v>8</v>
      </c>
      <c r="L20" s="77">
        <f>IF(M19="","",M19)</f>
        <v>15</v>
      </c>
      <c r="M20" s="24" t="s">
        <v>16</v>
      </c>
      <c r="N20" s="57" t="s">
        <v>16</v>
      </c>
      <c r="O20" s="21"/>
      <c r="P20" s="28"/>
    </row>
    <row r="21" spans="1:16" ht="75.75" hidden="1" customHeight="1" thickBot="1" x14ac:dyDescent="0.25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1:16" x14ac:dyDescent="0.2">
      <c r="B22" s="1"/>
      <c r="C22" s="7"/>
    </row>
    <row r="23" spans="1:16" x14ac:dyDescent="0.2">
      <c r="B23" s="1"/>
      <c r="C23" s="7"/>
    </row>
    <row r="24" spans="1:16" ht="18" x14ac:dyDescent="0.2">
      <c r="A24" s="47">
        <v>1</v>
      </c>
      <c r="B24" s="51" t="str">
        <f>VLOOKUP(H24,'Lista Zespołów'!$A$4:$E$75,3,FALSE)</f>
        <v>Plas Warszawa 2</v>
      </c>
      <c r="C24" s="52" t="s">
        <v>21</v>
      </c>
      <c r="D24" s="51" t="str">
        <f>VLOOKUP(J24,'Lista Zespołów'!$A$4:$E$75,3,FALSE)</f>
        <v>Saska Warszawa 2</v>
      </c>
      <c r="F24" t="s">
        <v>22</v>
      </c>
      <c r="G24" s="60">
        <v>1</v>
      </c>
      <c r="H24" s="61" t="str">
        <f>$B$1&amp; 1</f>
        <v>D1</v>
      </c>
      <c r="I24" s="62" t="s">
        <v>21</v>
      </c>
      <c r="J24" s="61" t="str">
        <f>$B$1&amp; 6</f>
        <v>D6</v>
      </c>
    </row>
    <row r="25" spans="1:16" ht="18" x14ac:dyDescent="0.2">
      <c r="A25" s="47">
        <v>2</v>
      </c>
      <c r="B25" s="51" t="str">
        <f>VLOOKUP(H25,'Lista Zespołów'!$A$4:$E$75,3,FALSE)</f>
        <v>Trójka Kobyłka 1</v>
      </c>
      <c r="C25" s="52" t="s">
        <v>21</v>
      </c>
      <c r="D25" s="51" t="str">
        <f>VLOOKUP(J25,'Lista Zespołów'!$A$4:$E$75,3,FALSE)</f>
        <v>MMKS Mińsk Maz. 1</v>
      </c>
      <c r="F25" t="s">
        <v>22</v>
      </c>
      <c r="G25" s="60">
        <v>2</v>
      </c>
      <c r="H25" s="61" t="str">
        <f>$B$1&amp; 2</f>
        <v>D2</v>
      </c>
      <c r="I25" s="62" t="s">
        <v>21</v>
      </c>
      <c r="J25" s="61" t="str">
        <f>$B$1&amp; 5</f>
        <v>D5</v>
      </c>
    </row>
    <row r="26" spans="1:16" ht="18" x14ac:dyDescent="0.2">
      <c r="A26" s="47">
        <v>3</v>
      </c>
      <c r="B26" s="51" t="str">
        <f>VLOOKUP(H26,'Lista Zespołów'!$A$4:$E$75,3,FALSE)</f>
        <v>Metro Warszawa 2</v>
      </c>
      <c r="C26" s="52" t="s">
        <v>21</v>
      </c>
      <c r="D26" s="51" t="str">
        <f>VLOOKUP(J26,'Lista Zespołów'!$A$4:$E$75,3,FALSE)</f>
        <v>MOS Wola 2</v>
      </c>
      <c r="F26" t="s">
        <v>22</v>
      </c>
      <c r="G26" s="60">
        <v>3</v>
      </c>
      <c r="H26" s="61" t="str">
        <f>$B$1&amp; 3</f>
        <v>D3</v>
      </c>
      <c r="I26" s="62" t="s">
        <v>21</v>
      </c>
      <c r="J26" s="63" t="str">
        <f>$B$1&amp; 4</f>
        <v>D4</v>
      </c>
    </row>
    <row r="27" spans="1:16" ht="18" x14ac:dyDescent="0.2">
      <c r="B27" s="51"/>
      <c r="G27" s="64"/>
      <c r="H27" s="63"/>
      <c r="I27" s="62"/>
      <c r="J27" s="63"/>
    </row>
    <row r="28" spans="1:16" ht="18" x14ac:dyDescent="0.2">
      <c r="A28" s="47">
        <v>4</v>
      </c>
      <c r="B28" s="51" t="str">
        <f>VLOOKUP(H28,'Lista Zespołów'!$A$4:$E$75,3,FALSE)</f>
        <v>Saska Warszawa 2</v>
      </c>
      <c r="C28" s="52" t="s">
        <v>21</v>
      </c>
      <c r="D28" s="51" t="str">
        <f>VLOOKUP(J28,'Lista Zespołów'!$A$4:$E$75,3,FALSE)</f>
        <v>MOS Wola 2</v>
      </c>
      <c r="F28" t="s">
        <v>22</v>
      </c>
      <c r="G28" s="60">
        <v>4</v>
      </c>
      <c r="H28" s="61" t="str">
        <f>$B$1&amp; 6</f>
        <v>D6</v>
      </c>
      <c r="I28" s="62" t="s">
        <v>21</v>
      </c>
      <c r="J28" s="61" t="str">
        <f>$B$1&amp; 4</f>
        <v>D4</v>
      </c>
    </row>
    <row r="29" spans="1:16" ht="18" x14ac:dyDescent="0.2">
      <c r="A29" s="47">
        <v>5</v>
      </c>
      <c r="B29" s="51" t="str">
        <f>VLOOKUP(H29,'Lista Zespołów'!$A$4:$E$75,3,FALSE)</f>
        <v>MMKS Mińsk Maz. 1</v>
      </c>
      <c r="C29" s="52" t="s">
        <v>21</v>
      </c>
      <c r="D29" s="51" t="str">
        <f>VLOOKUP(J29,'Lista Zespołów'!$A$4:$E$75,3,FALSE)</f>
        <v>Metro Warszawa 2</v>
      </c>
      <c r="F29" t="s">
        <v>22</v>
      </c>
      <c r="G29" s="60">
        <v>5</v>
      </c>
      <c r="H29" s="61" t="str">
        <f>$B$1&amp; 5</f>
        <v>D5</v>
      </c>
      <c r="I29" s="62" t="s">
        <v>21</v>
      </c>
      <c r="J29" s="61" t="str">
        <f>$B$1&amp; 3</f>
        <v>D3</v>
      </c>
    </row>
    <row r="30" spans="1:16" ht="18" x14ac:dyDescent="0.2">
      <c r="A30" s="47">
        <v>6</v>
      </c>
      <c r="B30" s="51" t="str">
        <f>VLOOKUP(H30,'Lista Zespołów'!$A$4:$E$75,3,FALSE)</f>
        <v>Plas Warszawa 2</v>
      </c>
      <c r="C30" s="52" t="s">
        <v>21</v>
      </c>
      <c r="D30" s="51" t="str">
        <f>VLOOKUP(J30,'Lista Zespołów'!$A$4:$E$75,3,FALSE)</f>
        <v>Trójka Kobyłka 1</v>
      </c>
      <c r="F30" t="s">
        <v>22</v>
      </c>
      <c r="G30" s="60">
        <v>6</v>
      </c>
      <c r="H30" s="63" t="str">
        <f>$B$1&amp; 1</f>
        <v>D1</v>
      </c>
      <c r="I30" s="62" t="s">
        <v>21</v>
      </c>
      <c r="J30" s="63" t="str">
        <f>$B$1&amp; 2</f>
        <v>D2</v>
      </c>
    </row>
    <row r="31" spans="1:16" ht="18" x14ac:dyDescent="0.2">
      <c r="B31" s="51"/>
      <c r="G31" s="64"/>
      <c r="H31" s="63"/>
      <c r="I31" s="62"/>
      <c r="J31" s="63"/>
    </row>
    <row r="32" spans="1:16" ht="18" x14ac:dyDescent="0.2">
      <c r="A32" s="47">
        <v>7</v>
      </c>
      <c r="B32" s="51" t="str">
        <f>VLOOKUP(H32,'Lista Zespołów'!$A$4:$E$75,3,FALSE)</f>
        <v>Trójka Kobyłka 1</v>
      </c>
      <c r="C32" s="52" t="s">
        <v>21</v>
      </c>
      <c r="D32" s="51" t="str">
        <f>VLOOKUP(J32,'Lista Zespołów'!$A$4:$E$75,3,FALSE)</f>
        <v>Saska Warszawa 2</v>
      </c>
      <c r="F32" t="s">
        <v>22</v>
      </c>
      <c r="G32" s="60">
        <v>7</v>
      </c>
      <c r="H32" s="61" t="str">
        <f>$B$1&amp; 2</f>
        <v>D2</v>
      </c>
      <c r="I32" s="62" t="s">
        <v>21</v>
      </c>
      <c r="J32" s="61" t="str">
        <f>$B$1&amp; 6</f>
        <v>D6</v>
      </c>
    </row>
    <row r="33" spans="1:10" ht="18" x14ac:dyDescent="0.2">
      <c r="A33" s="47">
        <v>8</v>
      </c>
      <c r="B33" s="51" t="str">
        <f>VLOOKUP(H33,'Lista Zespołów'!$A$4:$E$75,3,FALSE)</f>
        <v>Metro Warszawa 2</v>
      </c>
      <c r="C33" s="52" t="s">
        <v>21</v>
      </c>
      <c r="D33" s="51" t="str">
        <f>VLOOKUP(J33,'Lista Zespołów'!$A$4:$E$75,3,FALSE)</f>
        <v>Plas Warszawa 2</v>
      </c>
      <c r="F33" t="s">
        <v>22</v>
      </c>
      <c r="G33" s="60">
        <v>8</v>
      </c>
      <c r="H33" s="61" t="str">
        <f>$B$1&amp; 3</f>
        <v>D3</v>
      </c>
      <c r="I33" s="62" t="s">
        <v>21</v>
      </c>
      <c r="J33" s="61" t="str">
        <f>$B$1&amp; 1</f>
        <v>D1</v>
      </c>
    </row>
    <row r="34" spans="1:10" ht="18" x14ac:dyDescent="0.2">
      <c r="A34" s="47">
        <v>9</v>
      </c>
      <c r="B34" s="51" t="str">
        <f>VLOOKUP(H34,'Lista Zespołów'!$A$4:$E$75,3,FALSE)</f>
        <v>MOS Wola 2</v>
      </c>
      <c r="C34" s="52" t="s">
        <v>21</v>
      </c>
      <c r="D34" s="51" t="str">
        <f>VLOOKUP(J34,'Lista Zespołów'!$A$4:$E$75,3,FALSE)</f>
        <v>MMKS Mińsk Maz. 1</v>
      </c>
      <c r="F34" t="s">
        <v>22</v>
      </c>
      <c r="G34" s="60">
        <v>9</v>
      </c>
      <c r="H34" s="63" t="str">
        <f>$B$1&amp; 4</f>
        <v>D4</v>
      </c>
      <c r="I34" s="62" t="s">
        <v>21</v>
      </c>
      <c r="J34" s="63" t="str">
        <f>$B$1&amp; 5</f>
        <v>D5</v>
      </c>
    </row>
    <row r="35" spans="1:10" ht="18" x14ac:dyDescent="0.2">
      <c r="B35" s="51"/>
      <c r="G35" s="64"/>
      <c r="H35" s="63"/>
      <c r="I35" s="62"/>
      <c r="J35" s="63"/>
    </row>
    <row r="36" spans="1:10" ht="18" x14ac:dyDescent="0.2">
      <c r="A36" s="47">
        <v>10</v>
      </c>
      <c r="B36" s="51" t="str">
        <f>VLOOKUP(H36,'Lista Zespołów'!$A$4:$E$75,3,FALSE)</f>
        <v>Saska Warszawa 2</v>
      </c>
      <c r="C36" s="52" t="s">
        <v>21</v>
      </c>
      <c r="D36" s="51" t="str">
        <f>VLOOKUP(J36,'Lista Zespołów'!$A$4:$E$75,3,FALSE)</f>
        <v>MMKS Mińsk Maz. 1</v>
      </c>
      <c r="F36" t="s">
        <v>22</v>
      </c>
      <c r="G36" s="60">
        <v>10</v>
      </c>
      <c r="H36" s="63" t="str">
        <f>$B$1&amp; 6</f>
        <v>D6</v>
      </c>
      <c r="I36" s="62" t="s">
        <v>21</v>
      </c>
      <c r="J36" s="63" t="str">
        <f>$B$1&amp; 5</f>
        <v>D5</v>
      </c>
    </row>
    <row r="37" spans="1:10" ht="18" x14ac:dyDescent="0.2">
      <c r="A37" s="47">
        <v>11</v>
      </c>
      <c r="B37" s="51" t="str">
        <f>VLOOKUP(H37,'Lista Zespołów'!$A$4:$E$75,3,FALSE)</f>
        <v>Plas Warszawa 2</v>
      </c>
      <c r="C37" s="52" t="s">
        <v>21</v>
      </c>
      <c r="D37" s="51" t="str">
        <f>VLOOKUP(J37,'Lista Zespołów'!$A$4:$E$75,3,FALSE)</f>
        <v>MOS Wola 2</v>
      </c>
      <c r="F37" t="s">
        <v>22</v>
      </c>
      <c r="G37" s="60">
        <v>11</v>
      </c>
      <c r="H37" s="63" t="str">
        <f>$B$1&amp; 1</f>
        <v>D1</v>
      </c>
      <c r="I37" s="62" t="s">
        <v>21</v>
      </c>
      <c r="J37" s="63" t="str">
        <f>$B$1&amp; 4</f>
        <v>D4</v>
      </c>
    </row>
    <row r="38" spans="1:10" ht="18" x14ac:dyDescent="0.2">
      <c r="A38" s="47">
        <v>12</v>
      </c>
      <c r="B38" s="51" t="str">
        <f>VLOOKUP(H38,'Lista Zespołów'!$A$4:$E$75,3,FALSE)</f>
        <v>Trójka Kobyłka 1</v>
      </c>
      <c r="C38" s="54" t="s">
        <v>21</v>
      </c>
      <c r="D38" s="51" t="str">
        <f>VLOOKUP(J38,'Lista Zespołów'!$A$4:$E$75,3,FALSE)</f>
        <v>Metro Warszawa 2</v>
      </c>
      <c r="F38" t="s">
        <v>22</v>
      </c>
      <c r="G38" s="60">
        <v>12</v>
      </c>
      <c r="H38" s="63" t="str">
        <f>$B$1&amp; 2</f>
        <v>D2</v>
      </c>
      <c r="I38" s="62" t="s">
        <v>21</v>
      </c>
      <c r="J38" s="63" t="str">
        <f>$B$1&amp; 3</f>
        <v>D3</v>
      </c>
    </row>
    <row r="39" spans="1:10" ht="18" x14ac:dyDescent="0.2">
      <c r="B39" s="51"/>
      <c r="G39" s="64"/>
      <c r="H39" s="63"/>
      <c r="I39" s="62"/>
      <c r="J39" s="63"/>
    </row>
    <row r="40" spans="1:10" ht="18" x14ac:dyDescent="0.2">
      <c r="A40" s="47">
        <v>13</v>
      </c>
      <c r="B40" s="51" t="str">
        <f>VLOOKUP(H40,'Lista Zespołów'!$A$4:$E$75,3,FALSE)</f>
        <v>Metro Warszawa 2</v>
      </c>
      <c r="C40" s="52" t="s">
        <v>21</v>
      </c>
      <c r="D40" s="51" t="str">
        <f>VLOOKUP(J40,'Lista Zespołów'!$A$4:$E$75,3,FALSE)</f>
        <v>Saska Warszawa 2</v>
      </c>
      <c r="F40" t="s">
        <v>22</v>
      </c>
      <c r="G40" s="60">
        <v>13</v>
      </c>
      <c r="H40" s="63" t="str">
        <f>$B$1&amp; 3</f>
        <v>D3</v>
      </c>
      <c r="I40" s="62" t="s">
        <v>21</v>
      </c>
      <c r="J40" s="63" t="str">
        <f>$B$1&amp; 6</f>
        <v>D6</v>
      </c>
    </row>
    <row r="41" spans="1:10" ht="18" x14ac:dyDescent="0.2">
      <c r="A41" s="47">
        <v>14</v>
      </c>
      <c r="B41" s="51" t="str">
        <f>VLOOKUP(H41,'Lista Zespołów'!$A$4:$E$75,3,FALSE)</f>
        <v>MOS Wola 2</v>
      </c>
      <c r="C41" s="54" t="s">
        <v>21</v>
      </c>
      <c r="D41" s="51" t="str">
        <f>VLOOKUP(J41,'Lista Zespołów'!$A$4:$E$75,3,FALSE)</f>
        <v>Trójka Kobyłka 1</v>
      </c>
      <c r="F41" t="s">
        <v>22</v>
      </c>
      <c r="G41" s="60">
        <v>14</v>
      </c>
      <c r="H41" s="63" t="str">
        <f>$B$1&amp; 4</f>
        <v>D4</v>
      </c>
      <c r="I41" s="62" t="s">
        <v>21</v>
      </c>
      <c r="J41" s="63" t="str">
        <f>$B$1&amp; 2</f>
        <v>D2</v>
      </c>
    </row>
    <row r="42" spans="1:10" ht="18" x14ac:dyDescent="0.2">
      <c r="A42" s="47">
        <v>15</v>
      </c>
      <c r="B42" s="51" t="str">
        <f>VLOOKUP(H42,'Lista Zespołów'!$A$4:$E$75,3,FALSE)</f>
        <v>MMKS Mińsk Maz. 1</v>
      </c>
      <c r="C42" s="56" t="s">
        <v>21</v>
      </c>
      <c r="D42" s="51" t="str">
        <f>VLOOKUP(J42,'Lista Zespołów'!$A$4:$E$75,3,FALSE)</f>
        <v>Plas Warszawa 2</v>
      </c>
      <c r="F42" t="s">
        <v>22</v>
      </c>
      <c r="G42" s="60">
        <v>15</v>
      </c>
      <c r="H42" s="63" t="str">
        <f>$B$1&amp; 5</f>
        <v>D5</v>
      </c>
      <c r="I42" s="62" t="s">
        <v>21</v>
      </c>
      <c r="J42" s="63" t="str">
        <f>$B$1&amp; 1</f>
        <v>D1</v>
      </c>
    </row>
    <row r="43" spans="1:10" x14ac:dyDescent="0.2">
      <c r="B43" s="55"/>
      <c r="C43" s="55"/>
      <c r="D43" s="55"/>
    </row>
    <row r="44" spans="1:10" ht="18" x14ac:dyDescent="0.2">
      <c r="A44" s="47"/>
      <c r="B44" s="53"/>
      <c r="C44" s="54"/>
      <c r="D44" s="53"/>
      <c r="G44" s="47"/>
      <c r="H44" s="48"/>
      <c r="I44" s="49"/>
      <c r="J44" s="48"/>
    </row>
    <row r="45" spans="1:10" ht="18" x14ac:dyDescent="0.2">
      <c r="A45" s="47"/>
      <c r="B45" s="53"/>
      <c r="C45" s="54"/>
      <c r="D45" s="53"/>
      <c r="G45" s="47"/>
      <c r="H45" s="48"/>
      <c r="I45" s="49"/>
      <c r="J45" s="48"/>
    </row>
    <row r="46" spans="1:10" ht="18" x14ac:dyDescent="0.2">
      <c r="A46" s="47"/>
      <c r="B46" s="51"/>
      <c r="C46" s="52"/>
      <c r="D46" s="51"/>
      <c r="G46" s="47"/>
      <c r="H46" s="48"/>
      <c r="I46" s="49"/>
      <c r="J46" s="48"/>
    </row>
    <row r="48" spans="1:10" ht="18" x14ac:dyDescent="0.2">
      <c r="A48" s="47"/>
      <c r="B48" s="51"/>
      <c r="C48" s="52"/>
      <c r="D48" s="51"/>
      <c r="G48" s="47"/>
      <c r="H48" s="48"/>
      <c r="I48" s="49"/>
      <c r="J48" s="48"/>
    </row>
    <row r="49" spans="1:10" ht="18" x14ac:dyDescent="0.2">
      <c r="A49" s="47"/>
      <c r="B49" s="53"/>
      <c r="C49" s="54"/>
      <c r="D49" s="53"/>
      <c r="G49" s="47"/>
      <c r="H49" s="48"/>
      <c r="I49" s="49"/>
      <c r="J49" s="48"/>
    </row>
    <row r="50" spans="1:10" ht="18" x14ac:dyDescent="0.2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17</vt:i4>
      </vt:variant>
    </vt:vector>
  </HeadingPairs>
  <TitlesOfParts>
    <vt:vector size="22" baseType="lpstr">
      <vt:lpstr>Lista Zespołów</vt:lpstr>
      <vt:lpstr>GRUPA A</vt:lpstr>
      <vt:lpstr>GRUPA B</vt:lpstr>
      <vt:lpstr>GRUPA C</vt:lpstr>
      <vt:lpstr>GRUPA D</vt:lpstr>
      <vt:lpstr>D</vt:lpstr>
      <vt:lpstr>'GRUPA A'!Kryteria</vt:lpstr>
      <vt:lpstr>'GRUPA B'!Kryteria</vt:lpstr>
      <vt:lpstr>'GRUPA C'!Kryteria</vt:lpstr>
      <vt:lpstr>'GRUPA D'!Kryteria</vt:lpstr>
      <vt:lpstr>'GRUPA A'!Obszar_wydruku</vt:lpstr>
      <vt:lpstr>'GRUPA B'!Obszar_wydruku</vt:lpstr>
      <vt:lpstr>'GRUPA C'!Obszar_wydruku</vt:lpstr>
      <vt:lpstr>'GRUPA D'!Obszar_wydruku</vt:lpstr>
      <vt:lpstr>'GRUPA A'!Tytuły_wydruku</vt:lpstr>
      <vt:lpstr>'GRUPA B'!Tytuły_wydruku</vt:lpstr>
      <vt:lpstr>'GRUPA C'!Tytuły_wydruku</vt:lpstr>
      <vt:lpstr>'GRUPA D'!Tytuły_wydruku</vt:lpstr>
      <vt:lpstr>'GRUPA A'!Wybieranie</vt:lpstr>
      <vt:lpstr>'GRUPA B'!Wybieranie</vt:lpstr>
      <vt:lpstr>'GRUPA C'!Wybieranie</vt:lpstr>
      <vt:lpstr>'GRUPA D'!Wybieranie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Stan</dc:creator>
  <cp:lastModifiedBy>Paulina Bąkiewicz</cp:lastModifiedBy>
  <cp:lastPrinted>2017-04-01T13:45:30Z</cp:lastPrinted>
  <dcterms:created xsi:type="dcterms:W3CDTF">2015-01-29T08:59:49Z</dcterms:created>
  <dcterms:modified xsi:type="dcterms:W3CDTF">2023-05-14T09:32:47Z</dcterms:modified>
</cp:coreProperties>
</file>