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516"/>
  <workbookPr codeName="Ten_skoroszyt" defaultThemeVersion="124226"/>
  <bookViews>
    <workbookView xWindow="65428" yWindow="65428" windowWidth="23256" windowHeight="12456" firstSheet="3" activeTab="3"/>
  </bookViews>
  <sheets>
    <sheet name="Lista Zespołów" sheetId="1" r:id="rId1"/>
    <sheet name="GRUPA E" sheetId="2" r:id="rId2"/>
    <sheet name="GRUPA F" sheetId="17" r:id="rId3"/>
    <sheet name="O miejsca 1-4" sheetId="23" r:id="rId4"/>
    <sheet name="MECZ O 5 MIEJSCE" sheetId="18" r:id="rId5"/>
    <sheet name="MECZ O 7 MIEJSCE" sheetId="19" r:id="rId6"/>
    <sheet name="MECZ O 9 MIEJSCE" sheetId="20" r:id="rId7"/>
    <sheet name="MECZ O 11 MIEJSCE" sheetId="21" r:id="rId8"/>
  </sheets>
  <definedNames>
    <definedName name="D">'Lista Zespołów'!$A$4:$E$75</definedName>
    <definedName name="CRITERIA" localSheetId="1">'GRUPA E'!$B$1:$B$1</definedName>
    <definedName name="CRITERIA" localSheetId="2">'GRUPA F'!$B$1:$B$1</definedName>
    <definedName name="CRITERIA" localSheetId="7">'MECZ O 11 MIEJSCE'!$B$1:$B$1</definedName>
    <definedName name="CRITERIA" localSheetId="4">'MECZ O 5 MIEJSCE'!$B$1:$B$1</definedName>
    <definedName name="CRITERIA" localSheetId="5">'MECZ O 7 MIEJSCE'!$B$1:$B$1</definedName>
    <definedName name="CRITERIA" localSheetId="6">'MECZ O 9 MIEJSCE'!$B$1:$B$1</definedName>
    <definedName name="_xlnm.Print_Area" localSheetId="1">'GRUPA E'!$A$1:$P$21</definedName>
    <definedName name="_xlnm.Print_Area" localSheetId="2">'GRUPA F'!$A$1:$P$21</definedName>
    <definedName name="_xlnm.Print_Area" localSheetId="7">'MECZ O 11 MIEJSCE'!$A$1:$P$21</definedName>
    <definedName name="_xlnm.Print_Area" localSheetId="4">'MECZ O 5 MIEJSCE'!$A$1:$P$21</definedName>
    <definedName name="_xlnm.Print_Area" localSheetId="5">'MECZ O 7 MIEJSCE'!$A$1:$P$21</definedName>
    <definedName name="_xlnm.Print_Area" localSheetId="6">'MECZ O 9 MIEJSCE'!$A$1:$P$21</definedName>
    <definedName name="EXTRACT" localSheetId="1">'GRUPA E'!$B$4</definedName>
    <definedName name="EXTRACT" localSheetId="2">'GRUPA F'!$B$4</definedName>
    <definedName name="EXTRACT" localSheetId="7">'MECZ O 11 MIEJSCE'!$B$4</definedName>
    <definedName name="EXTRACT" localSheetId="4">'MECZ O 5 MIEJSCE'!$B$4</definedName>
    <definedName name="EXTRACT" localSheetId="5">'MECZ O 7 MIEJSCE'!$B$4</definedName>
    <definedName name="EXTRACT" localSheetId="6">'MECZ O 9 MIEJSCE'!$B$4</definedName>
    <definedName name="_xlnm.Print_Titles" localSheetId="1">'GRUPA E'!$1:$1</definedName>
    <definedName name="_xlnm.Print_Titles" localSheetId="2">'GRUPA F'!$1:$1</definedName>
    <definedName name="_xlnm.Print_Titles" localSheetId="4">'MECZ O 5 MIEJSCE'!$1:$1</definedName>
    <definedName name="_xlnm.Print_Titles" localSheetId="5">'MECZ O 7 MIEJSCE'!$1:$1</definedName>
    <definedName name="_xlnm.Print_Titles" localSheetId="6">'MECZ O 9 MIEJSCE'!$1:$1</definedName>
    <definedName name="_xlnm.Print_Titles" localSheetId="7">'MECZ O 11 MIEJSCE'!$1:$1</definedName>
  </definedNames>
  <calcPr calcId="191028"/>
  <extLst/>
</workbook>
</file>

<file path=xl/comments1.xml><?xml version="1.0" encoding="utf-8"?>
<comments xmlns="http://schemas.openxmlformats.org/spreadsheetml/2006/main">
  <authors>
    <author>Dominik Stan</author>
  </authors>
  <commentList>
    <comment ref="D3" authorId="0">
      <text>
        <r>
          <rPr>
            <b/>
            <sz val="9"/>
            <rFont val="Tahoma"/>
            <family val="2"/>
          </rPr>
          <t>Dominik Stan:</t>
        </r>
        <r>
          <rPr>
            <sz val="9"/>
            <rFont val="Tahoma"/>
            <family val="2"/>
          </rPr>
          <t xml:space="preserve">
Tu należy wpisać literkę grupy. Dużymi literami.
</t>
        </r>
      </text>
    </comment>
    <comment ref="E3" authorId="0">
      <text>
        <r>
          <rPr>
            <b/>
            <sz val="9"/>
            <rFont val="Tahoma"/>
            <family val="2"/>
          </rPr>
          <t>Dominik Stan:</t>
        </r>
        <r>
          <rPr>
            <sz val="9"/>
            <rFont val="Tahoma"/>
            <family val="2"/>
          </rPr>
          <t xml:space="preserve">
Tu należy wpisać numer zespołu w danej grupie. Ma to wpływ na pokazywanie zespołu w arkuszach grup.</t>
        </r>
      </text>
    </comment>
  </commentList>
</comments>
</file>

<file path=xl/sharedStrings.xml><?xml version="1.0" encoding="utf-8"?>
<sst xmlns="http://schemas.openxmlformats.org/spreadsheetml/2006/main" count="669" uniqueCount="66">
  <si>
    <t>Symbol</t>
  </si>
  <si>
    <t>Lp.</t>
  </si>
  <si>
    <t>Nazwa Zespołu</t>
  </si>
  <si>
    <t>Grupa</t>
  </si>
  <si>
    <t>Numer w grupie</t>
  </si>
  <si>
    <t>Obecność</t>
  </si>
  <si>
    <t>Karta zgłoszeniowa</t>
  </si>
  <si>
    <t>A</t>
  </si>
  <si>
    <t>B</t>
  </si>
  <si>
    <t>C</t>
  </si>
  <si>
    <t>D</t>
  </si>
  <si>
    <t>Atena Warszawa 1</t>
  </si>
  <si>
    <t>E</t>
  </si>
  <si>
    <t>UKS Lesznowola 1</t>
  </si>
  <si>
    <t>Dębina Nieporęt 1</t>
  </si>
  <si>
    <t>Saska Warszawa 1</t>
  </si>
  <si>
    <t>Legia Warszawa</t>
  </si>
  <si>
    <t>Perła Złotokłos 2</t>
  </si>
  <si>
    <t>Esperanto Warszawa 1</t>
  </si>
  <si>
    <t>F</t>
  </si>
  <si>
    <t>MUKS Krótka 1</t>
  </si>
  <si>
    <t>Sparta Warszawa 1</t>
  </si>
  <si>
    <t>Beta Błonie 1</t>
  </si>
  <si>
    <t>Dębina Nieporęt 4</t>
  </si>
  <si>
    <t>Sparta Grodzisk Maz. 1</t>
  </si>
  <si>
    <t>G</t>
  </si>
  <si>
    <t>H</t>
  </si>
  <si>
    <t>I</t>
  </si>
  <si>
    <t>J</t>
  </si>
  <si>
    <t>K</t>
  </si>
  <si>
    <t>L</t>
  </si>
  <si>
    <t>nieobecni</t>
  </si>
  <si>
    <t>Punktów za wygraną</t>
  </si>
  <si>
    <t>Punktów za przegraną</t>
  </si>
  <si>
    <t>Nr</t>
  </si>
  <si>
    <t>Pkt.</t>
  </si>
  <si>
    <t>Zwy</t>
  </si>
  <si>
    <t>Por</t>
  </si>
  <si>
    <t>Meczów</t>
  </si>
  <si>
    <t>Pkt. wyg.</t>
  </si>
  <si>
    <t>Pkt. str.</t>
  </si>
  <si>
    <t>Stos. pkt.</t>
  </si>
  <si>
    <t>UWAGA: Wyniki wpisujemy tylko w białych i szarych kratkach.</t>
  </si>
  <si>
    <t>XX</t>
  </si>
  <si>
    <t>*</t>
  </si>
  <si>
    <t>x</t>
  </si>
  <si>
    <t> </t>
  </si>
  <si>
    <t>Zwyc</t>
  </si>
  <si>
    <t>SETY</t>
  </si>
  <si>
    <t>MAŁE PUNKTY</t>
  </si>
  <si>
    <t>pkt</t>
  </si>
  <si>
    <t>Miejsce</t>
  </si>
  <si>
    <t xml:space="preserve">UKS Lesznowola 1 </t>
  </si>
  <si>
    <t>Lesznowola1</t>
  </si>
  <si>
    <t>Saska Warszawa</t>
  </si>
  <si>
    <t>MUKS Krótka</t>
  </si>
  <si>
    <t>####</t>
  </si>
  <si>
    <t>MUKS Krótka Mysiadło 1</t>
  </si>
  <si>
    <t>5 MSC</t>
  </si>
  <si>
    <t>Perła Złotokłos 1</t>
  </si>
  <si>
    <t>7 MSC</t>
  </si>
  <si>
    <t>9 MSC</t>
  </si>
  <si>
    <t>Debina Nieporęt 1</t>
  </si>
  <si>
    <t>11 MSC</t>
  </si>
  <si>
    <t>Legia Warszawa 1</t>
  </si>
  <si>
    <t>Sparta Grodzisk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</si>
</sst>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77" formatCode="General"/>
  </numFmts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b/>
      <sz val="28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50"/>
      <color theme="1"/>
      <name val="Calibri"/>
      <family val="2"/>
      <scheme val="minor"/>
    </font>
    <font>
      <b/>
      <i/>
      <sz val="14"/>
      <name val="Times New Roman"/>
      <family val="1"/>
    </font>
    <font>
      <i/>
      <sz val="11"/>
      <color theme="1"/>
      <name val="Calibri"/>
      <family val="2"/>
      <scheme val="minor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color indexed="8"/>
      <name val="Calibri"/>
      <family val="2"/>
    </font>
    <font>
      <b/>
      <sz val="22"/>
      <color indexed="8"/>
      <name val="Calibri"/>
      <family val="2"/>
    </font>
    <font>
      <sz val="22"/>
      <color theme="1"/>
      <name val="Calibri"/>
      <family val="2"/>
      <scheme val="minor"/>
    </font>
    <font>
      <b/>
      <sz val="24"/>
      <color indexed="8"/>
      <name val="Calibri"/>
      <family val="2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4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8"/>
      <name val="Calibri"/>
      <family val="2"/>
    </font>
    <font>
      <b/>
      <sz val="36"/>
      <color indexed="8"/>
      <name val="Calibri"/>
      <family val="2"/>
    </font>
    <font>
      <b/>
      <sz val="48"/>
      <color indexed="8"/>
      <name val="Calibri"/>
      <family val="2"/>
    </font>
    <font>
      <b/>
      <sz val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08080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  <border>
      <left style="thin"/>
      <right style="thin"/>
      <top/>
      <bottom/>
    </border>
    <border>
      <left style="thin"/>
      <right style="thin"/>
      <top/>
      <bottom style="thin">
        <color rgb="FF000000"/>
      </bottom>
    </border>
    <border>
      <left style="medium"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thin"/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8" fillId="3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0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/>
    </xf>
    <xf numFmtId="0" fontId="8" fillId="3" borderId="16" xfId="0" applyFont="1" applyFill="1" applyBorder="1"/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14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18" fillId="0" borderId="0" xfId="0" applyFont="1"/>
    <xf numFmtId="0" fontId="19" fillId="0" borderId="0" xfId="0" applyFont="1" applyAlignment="1" applyProtection="1">
      <alignment horizontal="center"/>
      <protection hidden="1"/>
    </xf>
    <xf numFmtId="0" fontId="10" fillId="5" borderId="14" xfId="0" applyFont="1" applyFill="1" applyBorder="1" applyAlignment="1">
      <alignment horizontal="center" vertical="center"/>
    </xf>
    <xf numFmtId="0" fontId="20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left"/>
      <protection hidden="1"/>
    </xf>
    <xf numFmtId="0" fontId="21" fillId="0" borderId="0" xfId="0" applyFont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8" fillId="3" borderId="19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0" fillId="10" borderId="6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5" fillId="0" borderId="0" xfId="0" applyFont="1" quotePrefix="1"/>
    <xf numFmtId="0" fontId="25" fillId="0" borderId="11" xfId="0" applyFont="1" applyBorder="1" applyAlignment="1">
      <alignment vertical="center" wrapText="1"/>
    </xf>
    <xf numFmtId="0" fontId="25" fillId="0" borderId="8" xfId="0" applyFont="1" applyBorder="1" applyAlignment="1">
      <alignment vertical="center" wrapText="1"/>
    </xf>
    <xf numFmtId="0" fontId="25" fillId="0" borderId="11" xfId="0" applyFont="1" applyBorder="1" applyAlignment="1">
      <alignment vertical="center"/>
    </xf>
    <xf numFmtId="0" fontId="25" fillId="0" borderId="8" xfId="0" applyFont="1" applyBorder="1" applyAlignment="1">
      <alignment vertical="center"/>
    </xf>
    <xf numFmtId="0" fontId="0" fillId="0" borderId="20" xfId="0" applyBorder="1"/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1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6" fillId="0" borderId="12" xfId="0" applyFont="1" applyBorder="1"/>
    <xf numFmtId="0" fontId="36" fillId="0" borderId="23" xfId="0" applyFont="1" applyBorder="1"/>
    <xf numFmtId="0" fontId="39" fillId="12" borderId="24" xfId="0" applyFont="1" applyFill="1" applyBorder="1"/>
    <xf numFmtId="0" fontId="39" fillId="12" borderId="25" xfId="0" applyFont="1" applyFill="1" applyBorder="1"/>
    <xf numFmtId="0" fontId="39" fillId="12" borderId="0" xfId="0" applyFont="1" applyFill="1"/>
    <xf numFmtId="0" fontId="39" fillId="12" borderId="26" xfId="0" applyFont="1" applyFill="1" applyBorder="1"/>
    <xf numFmtId="0" fontId="39" fillId="12" borderId="27" xfId="0" applyFont="1" applyFill="1" applyBorder="1"/>
    <xf numFmtId="0" fontId="39" fillId="12" borderId="28" xfId="0" applyFont="1" applyFill="1" applyBorder="1"/>
    <xf numFmtId="0" fontId="39" fillId="13" borderId="0" xfId="0" applyFont="1" applyFill="1"/>
    <xf numFmtId="0" fontId="39" fillId="13" borderId="26" xfId="0" applyFont="1" applyFill="1" applyBorder="1"/>
    <xf numFmtId="0" fontId="39" fillId="13" borderId="27" xfId="0" applyFont="1" applyFill="1" applyBorder="1"/>
    <xf numFmtId="0" fontId="39" fillId="13" borderId="28" xfId="0" applyFont="1" applyFill="1" applyBorder="1"/>
    <xf numFmtId="0" fontId="1" fillId="0" borderId="0" xfId="0" applyFont="1"/>
    <xf numFmtId="0" fontId="40" fillId="0" borderId="10" xfId="0" applyFont="1" applyBorder="1" applyAlignment="1">
      <alignment wrapText="1"/>
    </xf>
    <xf numFmtId="0" fontId="40" fillId="0" borderId="23" xfId="0" applyFont="1" applyBorder="1" applyAlignment="1">
      <alignment wrapText="1"/>
    </xf>
    <xf numFmtId="0" fontId="35" fillId="0" borderId="0" xfId="0" applyFont="1"/>
    <xf numFmtId="0" fontId="5" fillId="0" borderId="6" xfId="0" applyFont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6" borderId="11" xfId="0" applyFont="1" applyFill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42" fillId="6" borderId="11" xfId="0" applyFont="1" applyFill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6" borderId="11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/>
    </xf>
    <xf numFmtId="0" fontId="5" fillId="6" borderId="30" xfId="0" applyFont="1" applyFill="1" applyBorder="1" applyAlignment="1">
      <alignment horizontal="center"/>
    </xf>
    <xf numFmtId="0" fontId="5" fillId="7" borderId="31" xfId="0" applyFont="1" applyFill="1" applyBorder="1" applyAlignment="1">
      <alignment horizontal="center"/>
    </xf>
    <xf numFmtId="0" fontId="5" fillId="7" borderId="32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23" fillId="6" borderId="33" xfId="0" applyFont="1" applyFill="1" applyBorder="1" applyAlignment="1">
      <alignment horizontal="center" vertical="center" wrapText="1"/>
    </xf>
    <xf numFmtId="0" fontId="24" fillId="6" borderId="28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7" borderId="3" xfId="0" applyFont="1" applyFill="1" applyBorder="1" applyAlignment="1">
      <alignment horizontal="center"/>
    </xf>
    <xf numFmtId="0" fontId="23" fillId="6" borderId="29" xfId="0" applyFont="1" applyFill="1" applyBorder="1" applyAlignment="1">
      <alignment horizontal="center" vertical="center" wrapText="1"/>
    </xf>
    <xf numFmtId="0" fontId="24" fillId="6" borderId="3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0" fillId="0" borderId="34" xfId="0" applyFont="1" applyBorder="1" applyAlignment="1">
      <alignment wrapText="1"/>
    </xf>
    <xf numFmtId="0" fontId="40" fillId="0" borderId="35" xfId="0" applyFont="1" applyBorder="1" applyAlignment="1">
      <alignment wrapText="1"/>
    </xf>
    <xf numFmtId="0" fontId="40" fillId="0" borderId="36" xfId="0" applyFont="1" applyBorder="1" applyAlignment="1">
      <alignment wrapText="1"/>
    </xf>
    <xf numFmtId="0" fontId="40" fillId="0" borderId="37" xfId="0" applyFont="1" applyBorder="1" applyAlignment="1">
      <alignment wrapText="1"/>
    </xf>
    <xf numFmtId="0" fontId="36" fillId="0" borderId="34" xfId="0" applyFont="1" applyBorder="1" applyAlignment="1">
      <alignment wrapText="1"/>
    </xf>
    <xf numFmtId="0" fontId="36" fillId="0" borderId="35" xfId="0" applyFont="1" applyBorder="1" applyAlignment="1">
      <alignment wrapText="1"/>
    </xf>
    <xf numFmtId="0" fontId="37" fillId="0" borderId="38" xfId="0" applyFont="1" applyBorder="1" applyAlignment="1">
      <alignment wrapText="1"/>
    </xf>
    <xf numFmtId="0" fontId="37" fillId="0" borderId="24" xfId="0" applyFont="1" applyBorder="1" applyAlignment="1">
      <alignment wrapText="1"/>
    </xf>
    <xf numFmtId="0" fontId="37" fillId="0" borderId="39" xfId="0" applyFont="1" applyBorder="1" applyAlignment="1">
      <alignment wrapText="1"/>
    </xf>
    <xf numFmtId="0" fontId="37" fillId="0" borderId="40" xfId="0" applyFont="1" applyBorder="1" applyAlignment="1">
      <alignment wrapText="1"/>
    </xf>
    <xf numFmtId="0" fontId="37" fillId="0" borderId="0" xfId="0" applyFont="1" applyAlignment="1">
      <alignment wrapText="1"/>
    </xf>
    <xf numFmtId="0" fontId="37" fillId="0" borderId="41" xfId="0" applyFont="1" applyBorder="1" applyAlignment="1">
      <alignment wrapText="1"/>
    </xf>
    <xf numFmtId="0" fontId="39" fillId="0" borderId="42" xfId="0" applyFont="1" applyBorder="1" applyAlignment="1">
      <alignment wrapText="1"/>
    </xf>
    <xf numFmtId="0" fontId="39" fillId="0" borderId="43" xfId="0" applyFont="1" applyBorder="1" applyAlignment="1">
      <alignment wrapText="1"/>
    </xf>
    <xf numFmtId="0" fontId="39" fillId="0" borderId="44" xfId="0" applyFont="1" applyBorder="1" applyAlignment="1">
      <alignment wrapText="1"/>
    </xf>
    <xf numFmtId="0" fontId="39" fillId="0" borderId="23" xfId="0" applyFont="1" applyBorder="1" applyAlignment="1">
      <alignment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7" borderId="5" xfId="0" applyFill="1" applyBorder="1" applyAlignment="1">
      <alignment/>
    </xf>
    <xf numFmtId="0" fontId="33" fillId="0" borderId="45" xfId="0" applyFont="1" applyBorder="1" applyAlignment="1">
      <alignment/>
    </xf>
    <xf numFmtId="0" fontId="36" fillId="0" borderId="46" xfId="0" applyFont="1" applyBorder="1" applyAlignment="1">
      <alignment/>
    </xf>
    <xf numFmtId="0" fontId="38" fillId="0" borderId="42" xfId="0" applyFont="1" applyBorder="1" applyAlignment="1">
      <alignment/>
    </xf>
    <xf numFmtId="0" fontId="38" fillId="0" borderId="43" xfId="0" applyFont="1" applyBorder="1" applyAlignment="1">
      <alignment/>
    </xf>
    <xf numFmtId="0" fontId="1" fillId="0" borderId="46" xfId="0" applyFont="1" applyBorder="1" applyAlignment="1">
      <alignment/>
    </xf>
    <xf numFmtId="0" fontId="33" fillId="0" borderId="35" xfId="0" applyFont="1" applyBorder="1" applyAlignment="1">
      <alignment/>
    </xf>
    <xf numFmtId="0" fontId="36" fillId="0" borderId="47" xfId="0" applyFont="1" applyBorder="1" applyAlignment="1">
      <alignment/>
    </xf>
    <xf numFmtId="0" fontId="38" fillId="0" borderId="44" xfId="0" applyFont="1" applyBorder="1" applyAlignment="1">
      <alignment/>
    </xf>
    <xf numFmtId="0" fontId="38" fillId="0" borderId="23" xfId="0" applyFont="1" applyBorder="1" applyAlignment="1">
      <alignment/>
    </xf>
    <xf numFmtId="0" fontId="1" fillId="0" borderId="47" xfId="0" applyFont="1" applyBorder="1" applyAlignment="1">
      <alignment/>
    </xf>
    <xf numFmtId="0" fontId="1" fillId="14" borderId="38" xfId="0" applyFont="1" applyFill="1" applyBorder="1" applyAlignment="1">
      <alignment/>
    </xf>
    <xf numFmtId="0" fontId="1" fillId="14" borderId="24" xfId="0" applyFont="1" applyFill="1" applyBorder="1" applyAlignment="1">
      <alignment/>
    </xf>
    <xf numFmtId="0" fontId="1" fillId="14" borderId="39" xfId="0" applyFont="1" applyFill="1" applyBorder="1" applyAlignment="1">
      <alignment/>
    </xf>
    <xf numFmtId="0" fontId="34" fillId="12" borderId="38" xfId="0" applyFont="1" applyFill="1" applyBorder="1" applyAlignment="1">
      <alignment/>
    </xf>
    <xf numFmtId="0" fontId="34" fillId="12" borderId="17" xfId="0" applyFont="1" applyFill="1" applyBorder="1" applyAlignment="1">
      <alignment/>
    </xf>
    <xf numFmtId="0" fontId="38" fillId="0" borderId="36" xfId="0" applyFont="1" applyBorder="1" applyAlignment="1">
      <alignment/>
    </xf>
    <xf numFmtId="0" fontId="36" fillId="0" borderId="36" xfId="0" applyFont="1" applyBorder="1" applyAlignment="1">
      <alignment/>
    </xf>
    <xf numFmtId="0" fontId="1" fillId="14" borderId="40" xfId="0" applyFont="1" applyFill="1" applyBorder="1" applyAlignment="1">
      <alignment/>
    </xf>
    <xf numFmtId="0" fontId="1" fillId="14" borderId="0" xfId="0" applyFont="1" applyFill="1" applyAlignment="1">
      <alignment/>
    </xf>
    <xf numFmtId="0" fontId="1" fillId="14" borderId="41" xfId="0" applyFont="1" applyFill="1" applyBorder="1" applyAlignment="1">
      <alignment/>
    </xf>
    <xf numFmtId="0" fontId="34" fillId="12" borderId="40" xfId="0" applyFont="1" applyFill="1" applyBorder="1" applyAlignment="1">
      <alignment/>
    </xf>
    <xf numFmtId="0" fontId="34" fillId="12" borderId="10" xfId="0" applyFont="1" applyFill="1" applyBorder="1" applyAlignment="1">
      <alignment/>
    </xf>
    <xf numFmtId="0" fontId="38" fillId="0" borderId="47" xfId="0" applyFont="1" applyBorder="1" applyAlignment="1">
      <alignment/>
    </xf>
    <xf numFmtId="0" fontId="1" fillId="14" borderId="48" xfId="0" applyFont="1" applyFill="1" applyBorder="1" applyAlignment="1">
      <alignment/>
    </xf>
    <xf numFmtId="0" fontId="1" fillId="14" borderId="49" xfId="0" applyFont="1" applyFill="1" applyBorder="1" applyAlignment="1">
      <alignment/>
    </xf>
    <xf numFmtId="0" fontId="1" fillId="14" borderId="50" xfId="0" applyFont="1" applyFill="1" applyBorder="1" applyAlignment="1">
      <alignment/>
    </xf>
    <xf numFmtId="0" fontId="34" fillId="12" borderId="48" xfId="0" applyFont="1" applyFill="1" applyBorder="1" applyAlignment="1">
      <alignment/>
    </xf>
    <xf numFmtId="0" fontId="34" fillId="12" borderId="51" xfId="0" applyFont="1" applyFill="1" applyBorder="1" applyAlignment="1">
      <alignment/>
    </xf>
    <xf numFmtId="0" fontId="34" fillId="13" borderId="40" xfId="0" applyFont="1" applyFill="1" applyBorder="1" applyAlignment="1">
      <alignment/>
    </xf>
    <xf numFmtId="0" fontId="34" fillId="13" borderId="10" xfId="0" applyFont="1" applyFill="1" applyBorder="1" applyAlignment="1">
      <alignment/>
    </xf>
    <xf numFmtId="0" fontId="34" fillId="13" borderId="48" xfId="0" applyFont="1" applyFill="1" applyBorder="1" applyAlignment="1">
      <alignment/>
    </xf>
    <xf numFmtId="0" fontId="34" fillId="13" borderId="51" xfId="0" applyFont="1" applyFill="1" applyBorder="1" applyAlignment="1">
      <alignment/>
    </xf>
    <xf numFmtId="0" fontId="38" fillId="0" borderId="37" xfId="0" applyFont="1" applyBorder="1" applyAlignment="1">
      <alignment/>
    </xf>
    <xf numFmtId="0" fontId="36" fillId="0" borderId="37" xfId="0" applyFont="1" applyBorder="1" applyAlignment="1">
      <alignment/>
    </xf>
    <xf numFmtId="0" fontId="34" fillId="12" borderId="40" xfId="0" applyFont="1" applyFill="1" applyBorder="1" applyAlignment="1">
      <alignment/>
    </xf>
    <xf numFmtId="0" fontId="34" fillId="12" borderId="10" xfId="0" applyFont="1" applyFill="1" applyBorder="1" applyAlignment="1">
      <alignment/>
    </xf>
    <xf numFmtId="0" fontId="34" fillId="12" borderId="48" xfId="0" applyFont="1" applyFill="1" applyBorder="1" applyAlignment="1">
      <alignment/>
    </xf>
    <xf numFmtId="0" fontId="34" fillId="12" borderId="51" xfId="0" applyFont="1" applyFill="1" applyBorder="1" applyAlignment="1">
      <alignment/>
    </xf>
    <xf numFmtId="0" fontId="34" fillId="13" borderId="40" xfId="0" applyFont="1" applyFill="1" applyBorder="1" applyAlignment="1">
      <alignment/>
    </xf>
    <xf numFmtId="0" fontId="34" fillId="13" borderId="10" xfId="0" applyFont="1" applyFill="1" applyBorder="1" applyAlignment="1">
      <alignment/>
    </xf>
    <xf numFmtId="0" fontId="34" fillId="13" borderId="48" xfId="0" applyFont="1" applyFill="1" applyBorder="1" applyAlignment="1">
      <alignment/>
    </xf>
    <xf numFmtId="0" fontId="34" fillId="13" borderId="51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  <numFmt numFmtId="177" formatCode="General"/>
      <alignment horizontal="center" vertical="bottom" textRotation="0" wrapText="1" shrinkToFit="1" readingOrder="0"/>
    </dxf>
    <dxf>
      <font>
        <b/>
        <i val="0"/>
        <u val="none"/>
        <strike val="0"/>
        <sz val="16"/>
        <name val="Calibri"/>
        <color indexed="8"/>
        <condense val="0"/>
        <extend val="0"/>
      </font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3:G75" totalsRowShown="0" headerRowDxfId="5">
  <autoFilter ref="A3:G75"/>
  <tableColumns count="7">
    <tableColumn id="6" name="Symbol" dataDxfId="4">
      <calculatedColumnFormula>'Lista Zespołów'!$D4&amp;'Lista Zespołów'!$E4</calculatedColumnFormula>
    </tableColumn>
    <tableColumn id="1" name="Lp." dataDxfId="3"/>
    <tableColumn id="2" name="Nazwa Zespołu" dataDxfId="2"/>
    <tableColumn id="3" name="Grupa" dataDxfId="1"/>
    <tableColumn id="5" name="Numer w grupie" dataDxfId="0"/>
    <tableColumn id="4" name="Obecność"/>
    <tableColumn id="7" name="Karta zgłoszeniow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6"/>
  <sheetViews>
    <sheetView zoomScale="55" zoomScaleNormal="55" workbookViewId="0" topLeftCell="B27">
      <selection activeCell="C40" sqref="C40"/>
    </sheetView>
  </sheetViews>
  <sheetFormatPr defaultColWidth="9.140625" defaultRowHeight="15"/>
  <cols>
    <col min="1" max="1" width="11.28125" style="8" hidden="1" customWidth="1"/>
    <col min="2" max="2" width="7.7109375" style="0" customWidth="1"/>
    <col min="3" max="3" width="57.57421875" style="0" customWidth="1"/>
    <col min="4" max="4" width="22.28125" style="0" bestFit="1" customWidth="1"/>
    <col min="5" max="5" width="15.421875" style="0" customWidth="1"/>
    <col min="6" max="6" width="36.421875" style="0" customWidth="1"/>
    <col min="7" max="7" width="38.28125" style="0" customWidth="1"/>
    <col min="14" max="14" width="64.00390625" style="0" customWidth="1"/>
  </cols>
  <sheetData>
    <row r="1" spans="2:3" ht="21">
      <c r="B1" s="2"/>
      <c r="C1" s="3"/>
    </row>
    <row r="2" spans="1:3" ht="21">
      <c r="A2" s="4"/>
      <c r="B2" s="3"/>
      <c r="C2" s="3"/>
    </row>
    <row r="3" spans="1:7" ht="42.6" thickBo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</row>
    <row r="4" spans="1:5" ht="26.45" thickBot="1">
      <c r="A4" s="6" t="str">
        <f>'Lista Zespołów'!$D4&amp;'Lista Zespołów'!$E4</f>
        <v>A1</v>
      </c>
      <c r="B4" s="5">
        <v>1</v>
      </c>
      <c r="C4" s="82"/>
      <c r="D4" s="6" t="s">
        <v>7</v>
      </c>
      <c r="E4" s="6">
        <v>1</v>
      </c>
    </row>
    <row r="5" spans="1:5" ht="26.45" thickBot="1">
      <c r="A5" s="6" t="str">
        <f>'Lista Zespołów'!$D5&amp;'Lista Zespołów'!$E5</f>
        <v>A2</v>
      </c>
      <c r="B5" s="5">
        <v>2</v>
      </c>
      <c r="C5" s="83"/>
      <c r="D5" s="6" t="s">
        <v>7</v>
      </c>
      <c r="E5" s="6">
        <v>2</v>
      </c>
    </row>
    <row r="6" spans="1:5" ht="26.45" thickBot="1">
      <c r="A6" s="6" t="str">
        <f>'Lista Zespołów'!$D6&amp;'Lista Zespołów'!$E6</f>
        <v>A3</v>
      </c>
      <c r="B6" s="5">
        <v>3</v>
      </c>
      <c r="C6" s="83"/>
      <c r="D6" s="6" t="s">
        <v>7</v>
      </c>
      <c r="E6" s="6">
        <v>3</v>
      </c>
    </row>
    <row r="7" spans="1:5" ht="26.45" thickBot="1">
      <c r="A7" s="6" t="str">
        <f>'Lista Zespołów'!$D7&amp;'Lista Zespołów'!$E7</f>
        <v>A4</v>
      </c>
      <c r="B7" s="5">
        <v>4</v>
      </c>
      <c r="C7" s="83"/>
      <c r="D7" s="6" t="s">
        <v>7</v>
      </c>
      <c r="E7" s="6">
        <v>4</v>
      </c>
    </row>
    <row r="8" spans="1:5" ht="26.45" thickBot="1">
      <c r="A8" s="6" t="str">
        <f>'Lista Zespołów'!$D8&amp;'Lista Zespołów'!$E8</f>
        <v>A5</v>
      </c>
      <c r="B8" s="5">
        <v>5</v>
      </c>
      <c r="C8" s="83"/>
      <c r="D8" s="6" t="s">
        <v>7</v>
      </c>
      <c r="E8" s="6">
        <v>5</v>
      </c>
    </row>
    <row r="9" spans="1:7" ht="26.45" thickBot="1">
      <c r="A9" s="6" t="str">
        <f>'Lista Zespołów'!$D9&amp;'Lista Zespołów'!$E9</f>
        <v>A6</v>
      </c>
      <c r="B9" s="64">
        <v>6</v>
      </c>
      <c r="C9" s="83"/>
      <c r="D9" s="65" t="s">
        <v>7</v>
      </c>
      <c r="E9" s="65">
        <v>6</v>
      </c>
      <c r="F9" s="77"/>
      <c r="G9" s="77"/>
    </row>
    <row r="10" spans="1:5" ht="26.45" thickBot="1">
      <c r="A10" s="6" t="str">
        <f>'Lista Zespołów'!$D10&amp;'Lista Zespołów'!$E10</f>
        <v>B1</v>
      </c>
      <c r="B10" s="5">
        <v>7</v>
      </c>
      <c r="C10" s="82"/>
      <c r="D10" s="6" t="s">
        <v>8</v>
      </c>
      <c r="E10" s="6">
        <v>1</v>
      </c>
    </row>
    <row r="11" spans="1:5" ht="26.45" thickBot="1">
      <c r="A11" s="6" t="str">
        <f>'Lista Zespołów'!$D11&amp;'Lista Zespołów'!$E11</f>
        <v>B2</v>
      </c>
      <c r="B11" s="5">
        <v>8</v>
      </c>
      <c r="C11" s="83"/>
      <c r="D11" s="6" t="s">
        <v>8</v>
      </c>
      <c r="E11" s="6">
        <v>2</v>
      </c>
    </row>
    <row r="12" spans="1:5" ht="26.45" thickBot="1">
      <c r="A12" s="6" t="str">
        <f>'Lista Zespołów'!$D12&amp;'Lista Zespołów'!$E12</f>
        <v>B3</v>
      </c>
      <c r="B12" s="5">
        <v>9</v>
      </c>
      <c r="C12" s="83"/>
      <c r="D12" s="6" t="s">
        <v>8</v>
      </c>
      <c r="E12" s="6">
        <v>3</v>
      </c>
    </row>
    <row r="13" spans="1:5" ht="26.45" thickBot="1">
      <c r="A13" s="6" t="str">
        <f>'Lista Zespołów'!$D13&amp;'Lista Zespołów'!$E13</f>
        <v>B4</v>
      </c>
      <c r="B13" s="5">
        <v>10</v>
      </c>
      <c r="C13" s="83"/>
      <c r="D13" s="6" t="s">
        <v>8</v>
      </c>
      <c r="E13" s="6">
        <v>4</v>
      </c>
    </row>
    <row r="14" spans="1:5" ht="26.45" thickBot="1">
      <c r="A14" s="6" t="str">
        <f>'Lista Zespołów'!$D14&amp;'Lista Zespołów'!$E14</f>
        <v>B5</v>
      </c>
      <c r="B14" s="5">
        <v>11</v>
      </c>
      <c r="C14" s="83"/>
      <c r="D14" s="6" t="s">
        <v>8</v>
      </c>
      <c r="E14" s="6">
        <v>5</v>
      </c>
    </row>
    <row r="15" spans="1:7" ht="26.45" thickBot="1">
      <c r="A15" s="6" t="str">
        <f>'Lista Zespołów'!$D15&amp;'Lista Zespołów'!$E15</f>
        <v>B6</v>
      </c>
      <c r="B15" s="64">
        <v>12</v>
      </c>
      <c r="C15" s="83"/>
      <c r="D15" s="65" t="s">
        <v>8</v>
      </c>
      <c r="E15" s="65">
        <v>6</v>
      </c>
      <c r="F15" s="77"/>
      <c r="G15" s="77"/>
    </row>
    <row r="16" spans="1:5" ht="26.45" thickBot="1">
      <c r="A16" s="6" t="str">
        <f>'Lista Zespołów'!$D16&amp;'Lista Zespołów'!$E16</f>
        <v>C1</v>
      </c>
      <c r="B16" s="5">
        <v>13</v>
      </c>
      <c r="C16" s="80"/>
      <c r="D16" s="6" t="s">
        <v>9</v>
      </c>
      <c r="E16" s="6">
        <v>1</v>
      </c>
    </row>
    <row r="17" spans="1:5" ht="26.45" thickBot="1">
      <c r="A17" s="6" t="str">
        <f>'Lista Zespołów'!$D17&amp;'Lista Zespołów'!$E17</f>
        <v>C2</v>
      </c>
      <c r="B17" s="5">
        <v>14</v>
      </c>
      <c r="C17" s="81"/>
      <c r="D17" s="6" t="s">
        <v>9</v>
      </c>
      <c r="E17" s="6">
        <v>2</v>
      </c>
    </row>
    <row r="18" spans="1:5" ht="26.45" thickBot="1">
      <c r="A18" s="6" t="str">
        <f>'Lista Zespołów'!$D18&amp;'Lista Zespołów'!$E18</f>
        <v>C3</v>
      </c>
      <c r="B18" s="5">
        <v>15</v>
      </c>
      <c r="C18" s="81"/>
      <c r="D18" s="6" t="s">
        <v>9</v>
      </c>
      <c r="E18" s="6">
        <v>3</v>
      </c>
    </row>
    <row r="19" spans="1:5" ht="26.45" thickBot="1">
      <c r="A19" s="6" t="str">
        <f>'Lista Zespołów'!$D19&amp;'Lista Zespołów'!$E19</f>
        <v>C4</v>
      </c>
      <c r="B19" s="5">
        <v>16</v>
      </c>
      <c r="C19" s="81"/>
      <c r="D19" s="6" t="s">
        <v>9</v>
      </c>
      <c r="E19" s="6">
        <v>4</v>
      </c>
    </row>
    <row r="20" spans="1:5" ht="26.45" thickBot="1">
      <c r="A20" s="6" t="str">
        <f>'Lista Zespołów'!$D20&amp;'Lista Zespołów'!$E20</f>
        <v>C5</v>
      </c>
      <c r="B20" s="5">
        <v>17</v>
      </c>
      <c r="C20" s="81"/>
      <c r="D20" s="6" t="s">
        <v>9</v>
      </c>
      <c r="E20" s="6">
        <v>5</v>
      </c>
    </row>
    <row r="21" spans="1:7" ht="26.45" thickBot="1">
      <c r="A21" s="6" t="str">
        <f>'Lista Zespołów'!$D21&amp;'Lista Zespołów'!$E21</f>
        <v>C6</v>
      </c>
      <c r="B21" s="64">
        <v>18</v>
      </c>
      <c r="C21" s="81"/>
      <c r="D21" s="65" t="s">
        <v>9</v>
      </c>
      <c r="E21" s="65">
        <v>6</v>
      </c>
      <c r="F21" s="77"/>
      <c r="G21" s="77"/>
    </row>
    <row r="22" spans="1:5" ht="26.45" thickBot="1">
      <c r="A22" s="6" t="str">
        <f>'Lista Zespołów'!$D22&amp;'Lista Zespołów'!$E22</f>
        <v>D1</v>
      </c>
      <c r="B22" s="5">
        <v>19</v>
      </c>
      <c r="C22" s="80"/>
      <c r="D22" s="6" t="s">
        <v>10</v>
      </c>
      <c r="E22" s="6">
        <v>1</v>
      </c>
    </row>
    <row r="23" spans="1:5" ht="26.45" thickBot="1">
      <c r="A23" s="6" t="str">
        <f>'Lista Zespołów'!$D23&amp;'Lista Zespołów'!$E23</f>
        <v>D2</v>
      </c>
      <c r="B23" s="5">
        <v>20</v>
      </c>
      <c r="C23" s="81"/>
      <c r="D23" s="6" t="s">
        <v>10</v>
      </c>
      <c r="E23" s="6">
        <v>2</v>
      </c>
    </row>
    <row r="24" spans="1:5" ht="26.45" thickBot="1">
      <c r="A24" s="6" t="str">
        <f>'Lista Zespołów'!$D24&amp;'Lista Zespołów'!$E24</f>
        <v>D3</v>
      </c>
      <c r="B24" s="5">
        <v>21</v>
      </c>
      <c r="C24" s="81"/>
      <c r="D24" s="6" t="s">
        <v>10</v>
      </c>
      <c r="E24" s="6">
        <v>3</v>
      </c>
    </row>
    <row r="25" spans="1:5" ht="26.45" thickBot="1">
      <c r="A25" s="6" t="str">
        <f>'Lista Zespołów'!$D25&amp;'Lista Zespołów'!$E25</f>
        <v>D4</v>
      </c>
      <c r="B25" s="5">
        <v>22</v>
      </c>
      <c r="C25" s="81"/>
      <c r="D25" s="6" t="s">
        <v>10</v>
      </c>
      <c r="E25" s="6">
        <v>4</v>
      </c>
    </row>
    <row r="26" spans="1:5" ht="26.45" thickBot="1">
      <c r="A26" s="6" t="str">
        <f>'Lista Zespołów'!$D26&amp;'Lista Zespołów'!$E26</f>
        <v>D5</v>
      </c>
      <c r="B26" s="5">
        <v>23</v>
      </c>
      <c r="C26" s="81"/>
      <c r="D26" s="6" t="s">
        <v>10</v>
      </c>
      <c r="E26" s="6">
        <v>5</v>
      </c>
    </row>
    <row r="27" spans="1:7" ht="26.45" thickBot="1">
      <c r="A27" s="6" t="str">
        <f>'Lista Zespołów'!$D27&amp;'Lista Zespołów'!$E27</f>
        <v>D6</v>
      </c>
      <c r="B27" s="64">
        <v>24</v>
      </c>
      <c r="C27" s="81"/>
      <c r="D27" s="65" t="s">
        <v>10</v>
      </c>
      <c r="E27" s="65">
        <v>6</v>
      </c>
      <c r="F27" s="77"/>
      <c r="G27" s="77"/>
    </row>
    <row r="28" spans="1:5" ht="26.45" thickBot="1">
      <c r="A28" s="6" t="str">
        <f>'Lista Zespołów'!$D28&amp;'Lista Zespołów'!$E28</f>
        <v>E1</v>
      </c>
      <c r="B28" s="5">
        <v>25</v>
      </c>
      <c r="C28" s="82" t="s">
        <v>11</v>
      </c>
      <c r="D28" s="6" t="s">
        <v>12</v>
      </c>
      <c r="E28" s="6">
        <v>1</v>
      </c>
    </row>
    <row r="29" spans="1:5" ht="26.45" thickBot="1">
      <c r="A29" s="6" t="str">
        <f>'Lista Zespołów'!$D29&amp;'Lista Zespołów'!$E29</f>
        <v>E2</v>
      </c>
      <c r="B29" s="5">
        <v>26</v>
      </c>
      <c r="C29" s="83" t="s">
        <v>13</v>
      </c>
      <c r="D29" s="6" t="s">
        <v>12</v>
      </c>
      <c r="E29" s="6">
        <v>2</v>
      </c>
    </row>
    <row r="30" spans="1:5" ht="26.45" thickBot="1">
      <c r="A30" s="6" t="str">
        <f>'Lista Zespołów'!$D30&amp;'Lista Zespołów'!$E30</f>
        <v>E3</v>
      </c>
      <c r="B30" s="5">
        <v>27</v>
      </c>
      <c r="C30" s="83" t="s">
        <v>14</v>
      </c>
      <c r="D30" s="6" t="s">
        <v>12</v>
      </c>
      <c r="E30" s="6">
        <v>3</v>
      </c>
    </row>
    <row r="31" spans="1:5" ht="26.45" thickBot="1">
      <c r="A31" s="6" t="str">
        <f>'Lista Zespołów'!$D31&amp;'Lista Zespołów'!$E31</f>
        <v>E4</v>
      </c>
      <c r="B31" s="5">
        <v>28</v>
      </c>
      <c r="C31" s="83" t="s">
        <v>15</v>
      </c>
      <c r="D31" s="6" t="s">
        <v>12</v>
      </c>
      <c r="E31" s="6">
        <v>4</v>
      </c>
    </row>
    <row r="32" spans="1:5" ht="26.45" thickBot="1">
      <c r="A32" s="6" t="str">
        <f>'Lista Zespołów'!$D32&amp;'Lista Zespołów'!$E32</f>
        <v>E5</v>
      </c>
      <c r="B32" s="5">
        <v>29</v>
      </c>
      <c r="C32" s="83" t="s">
        <v>16</v>
      </c>
      <c r="D32" s="6" t="s">
        <v>12</v>
      </c>
      <c r="E32" s="6">
        <v>5</v>
      </c>
    </row>
    <row r="33" spans="1:7" ht="26.45" thickBot="1">
      <c r="A33" s="6" t="str">
        <f>'Lista Zespołów'!$D33&amp;'Lista Zespołów'!$E33</f>
        <v>E6</v>
      </c>
      <c r="B33" s="64">
        <v>30</v>
      </c>
      <c r="C33" s="83" t="s">
        <v>17</v>
      </c>
      <c r="D33" s="65" t="s">
        <v>12</v>
      </c>
      <c r="E33" s="65">
        <v>6</v>
      </c>
      <c r="F33" s="77"/>
      <c r="G33" s="77"/>
    </row>
    <row r="34" spans="1:5" ht="26.45" thickBot="1">
      <c r="A34" s="6" t="str">
        <f>'Lista Zespołów'!$D34&amp;'Lista Zespołów'!$E34</f>
        <v>F1</v>
      </c>
      <c r="B34" s="5">
        <v>31</v>
      </c>
      <c r="C34" s="82" t="s">
        <v>18</v>
      </c>
      <c r="D34" s="6" t="s">
        <v>19</v>
      </c>
      <c r="E34" s="6">
        <v>1</v>
      </c>
    </row>
    <row r="35" spans="1:5" ht="26.45" thickBot="1">
      <c r="A35" s="6" t="str">
        <f>'Lista Zespołów'!$D35&amp;'Lista Zespołów'!$E35</f>
        <v>F2</v>
      </c>
      <c r="B35" s="5">
        <v>32</v>
      </c>
      <c r="C35" s="83" t="s">
        <v>20</v>
      </c>
      <c r="D35" s="6" t="s">
        <v>19</v>
      </c>
      <c r="E35" s="6">
        <v>2</v>
      </c>
    </row>
    <row r="36" spans="1:5" ht="26.45" thickBot="1">
      <c r="A36" s="6" t="str">
        <f>'Lista Zespołów'!$D36&amp;'Lista Zespołów'!$E36</f>
        <v>F3</v>
      </c>
      <c r="B36" s="5">
        <v>33</v>
      </c>
      <c r="C36" s="83" t="s">
        <v>21</v>
      </c>
      <c r="D36" s="6" t="s">
        <v>19</v>
      </c>
      <c r="E36" s="6">
        <v>3</v>
      </c>
    </row>
    <row r="37" spans="1:5" ht="26.45" thickBot="1">
      <c r="A37" s="6" t="str">
        <f>'Lista Zespołów'!$D37&amp;'Lista Zespołów'!$E37</f>
        <v>F4</v>
      </c>
      <c r="B37" s="5">
        <v>34</v>
      </c>
      <c r="C37" s="83" t="s">
        <v>22</v>
      </c>
      <c r="D37" s="6" t="s">
        <v>19</v>
      </c>
      <c r="E37" s="6">
        <v>4</v>
      </c>
    </row>
    <row r="38" spans="1:5" ht="26.45" thickBot="1">
      <c r="A38" s="6" t="str">
        <f>'Lista Zespołów'!$D38&amp;'Lista Zespołów'!$E38</f>
        <v>F5</v>
      </c>
      <c r="B38" s="5">
        <v>35</v>
      </c>
      <c r="C38" s="83" t="s">
        <v>23</v>
      </c>
      <c r="D38" s="6" t="s">
        <v>19</v>
      </c>
      <c r="E38" s="6">
        <v>5</v>
      </c>
    </row>
    <row r="39" spans="1:7" ht="26.45" thickBot="1">
      <c r="A39" s="6" t="str">
        <f>'Lista Zespołów'!$D39&amp;'Lista Zespołów'!$E39</f>
        <v>F6</v>
      </c>
      <c r="B39" s="64">
        <v>36</v>
      </c>
      <c r="C39" s="83" t="s">
        <v>24</v>
      </c>
      <c r="D39" s="65" t="s">
        <v>19</v>
      </c>
      <c r="E39" s="65">
        <v>6</v>
      </c>
      <c r="F39" s="77"/>
      <c r="G39" s="77"/>
    </row>
    <row r="40" spans="1:5" ht="26.45" thickBot="1">
      <c r="A40" s="6" t="str">
        <f>'Lista Zespołów'!$D40&amp;'Lista Zespołów'!$E40</f>
        <v>G1</v>
      </c>
      <c r="B40" s="5">
        <v>37</v>
      </c>
      <c r="C40" s="79"/>
      <c r="D40" s="6" t="s">
        <v>25</v>
      </c>
      <c r="E40" s="6">
        <v>1</v>
      </c>
    </row>
    <row r="41" spans="1:5" ht="26.45" thickBot="1">
      <c r="A41" s="6" t="str">
        <f>'Lista Zespołów'!$D41&amp;'Lista Zespołów'!$E41</f>
        <v>G2</v>
      </c>
      <c r="B41" s="5">
        <v>38</v>
      </c>
      <c r="C41" s="78"/>
      <c r="D41" s="6" t="s">
        <v>25</v>
      </c>
      <c r="E41" s="6">
        <v>2</v>
      </c>
    </row>
    <row r="42" spans="1:5" ht="26.45" thickBot="1">
      <c r="A42" s="6" t="str">
        <f>'Lista Zespołów'!$D42&amp;'Lista Zespołów'!$E42</f>
        <v>G3</v>
      </c>
      <c r="B42" s="5">
        <v>39</v>
      </c>
      <c r="C42" s="78"/>
      <c r="D42" s="6" t="s">
        <v>25</v>
      </c>
      <c r="E42" s="6">
        <v>3</v>
      </c>
    </row>
    <row r="43" spans="1:5" ht="26.45" thickBot="1">
      <c r="A43" s="6" t="str">
        <f>'Lista Zespołów'!$D43&amp;'Lista Zespołów'!$E43</f>
        <v>G4</v>
      </c>
      <c r="B43" s="5">
        <v>40</v>
      </c>
      <c r="C43" s="78"/>
      <c r="D43" s="6" t="s">
        <v>25</v>
      </c>
      <c r="E43" s="6">
        <v>4</v>
      </c>
    </row>
    <row r="44" spans="1:5" ht="26.45" thickBot="1">
      <c r="A44" s="6" t="str">
        <f>'Lista Zespołów'!$D44&amp;'Lista Zespołów'!$E44</f>
        <v>G5</v>
      </c>
      <c r="B44" s="5">
        <v>41</v>
      </c>
      <c r="C44" s="78"/>
      <c r="D44" s="6" t="s">
        <v>25</v>
      </c>
      <c r="E44" s="6">
        <v>5</v>
      </c>
    </row>
    <row r="45" spans="1:7" ht="26.45" thickBot="1">
      <c r="A45" s="6" t="str">
        <f>'Lista Zespołów'!$D45&amp;'Lista Zespołów'!$E45</f>
        <v>G6</v>
      </c>
      <c r="B45" s="64">
        <v>42</v>
      </c>
      <c r="C45" s="78"/>
      <c r="D45" s="65" t="s">
        <v>25</v>
      </c>
      <c r="E45" s="65">
        <v>6</v>
      </c>
      <c r="F45" s="77"/>
      <c r="G45" s="77"/>
    </row>
    <row r="46" spans="1:5" ht="26.45" thickBot="1">
      <c r="A46" s="6" t="str">
        <f>'Lista Zespołów'!$D46&amp;'Lista Zespołów'!$E46</f>
        <v>H1</v>
      </c>
      <c r="B46" s="5">
        <v>43</v>
      </c>
      <c r="C46" s="79"/>
      <c r="D46" s="6" t="s">
        <v>26</v>
      </c>
      <c r="E46" s="6">
        <v>1</v>
      </c>
    </row>
    <row r="47" spans="1:5" ht="26.45" thickBot="1">
      <c r="A47" s="6" t="str">
        <f>'Lista Zespołów'!$D47&amp;'Lista Zespołów'!$E47</f>
        <v>H2</v>
      </c>
      <c r="B47" s="5">
        <v>44</v>
      </c>
      <c r="C47" s="78"/>
      <c r="D47" s="6" t="s">
        <v>26</v>
      </c>
      <c r="E47" s="6">
        <v>2</v>
      </c>
    </row>
    <row r="48" spans="1:5" ht="26.45" thickBot="1">
      <c r="A48" s="6" t="str">
        <f>'Lista Zespołów'!$D48&amp;'Lista Zespołów'!$E48</f>
        <v>H3</v>
      </c>
      <c r="B48" s="5">
        <v>45</v>
      </c>
      <c r="C48" s="78"/>
      <c r="D48" s="6" t="s">
        <v>26</v>
      </c>
      <c r="E48" s="6">
        <v>3</v>
      </c>
    </row>
    <row r="49" spans="1:5" ht="26.45" thickBot="1">
      <c r="A49" s="6" t="str">
        <f>'Lista Zespołów'!$D49&amp;'Lista Zespołów'!$E49</f>
        <v>H4</v>
      </c>
      <c r="B49" s="5">
        <v>46</v>
      </c>
      <c r="C49" s="78"/>
      <c r="D49" s="6" t="s">
        <v>26</v>
      </c>
      <c r="E49" s="6">
        <v>4</v>
      </c>
    </row>
    <row r="50" spans="1:5" ht="26.45" thickBot="1">
      <c r="A50" s="6" t="str">
        <f>'Lista Zespołów'!$D50&amp;'Lista Zespołów'!$E50</f>
        <v>H5</v>
      </c>
      <c r="B50" s="5">
        <v>47</v>
      </c>
      <c r="C50" s="78"/>
      <c r="D50" s="6" t="s">
        <v>26</v>
      </c>
      <c r="E50" s="6">
        <v>5</v>
      </c>
    </row>
    <row r="51" spans="1:7" ht="26.45" thickBot="1">
      <c r="A51" s="6" t="str">
        <f>'Lista Zespołów'!$D51&amp;'Lista Zespołów'!$E51</f>
        <v>H6</v>
      </c>
      <c r="B51" s="64">
        <v>48</v>
      </c>
      <c r="C51" s="78"/>
      <c r="D51" s="65" t="s">
        <v>26</v>
      </c>
      <c r="E51" s="65">
        <v>6</v>
      </c>
      <c r="F51" s="77"/>
      <c r="G51" s="77"/>
    </row>
    <row r="52" spans="1:5" ht="25.9">
      <c r="A52" s="6" t="str">
        <f>'Lista Zespołów'!$D52&amp;'Lista Zespołów'!$E52</f>
        <v>I1</v>
      </c>
      <c r="B52" s="5">
        <v>49</v>
      </c>
      <c r="C52" s="5"/>
      <c r="D52" s="6" t="s">
        <v>27</v>
      </c>
      <c r="E52" s="6">
        <v>1</v>
      </c>
    </row>
    <row r="53" spans="1:5" ht="25.9">
      <c r="A53" s="6" t="str">
        <f>'Lista Zespołów'!$D53&amp;'Lista Zespołów'!$E53</f>
        <v>I2</v>
      </c>
      <c r="B53" s="5">
        <v>50</v>
      </c>
      <c r="C53" s="5"/>
      <c r="D53" s="6" t="s">
        <v>27</v>
      </c>
      <c r="E53" s="6">
        <v>2</v>
      </c>
    </row>
    <row r="54" spans="1:5" ht="25.9">
      <c r="A54" s="6" t="str">
        <f>'Lista Zespołów'!$D54&amp;'Lista Zespołów'!$E54</f>
        <v>I3</v>
      </c>
      <c r="B54" s="5">
        <v>51</v>
      </c>
      <c r="C54" s="5"/>
      <c r="D54" s="6" t="s">
        <v>27</v>
      </c>
      <c r="E54" s="6">
        <v>3</v>
      </c>
    </row>
    <row r="55" spans="1:5" ht="25.9">
      <c r="A55" s="6" t="str">
        <f>'Lista Zespołów'!$D55&amp;'Lista Zespołów'!$E55</f>
        <v>I4</v>
      </c>
      <c r="B55" s="5">
        <v>52</v>
      </c>
      <c r="C55" s="72"/>
      <c r="D55" s="6" t="s">
        <v>27</v>
      </c>
      <c r="E55" s="6">
        <v>4</v>
      </c>
    </row>
    <row r="56" spans="1:5" ht="25.9">
      <c r="A56" s="6" t="str">
        <f>'Lista Zespołów'!$D56&amp;'Lista Zespołów'!$E56</f>
        <v>I5</v>
      </c>
      <c r="B56" s="5">
        <v>53</v>
      </c>
      <c r="C56" s="72"/>
      <c r="D56" s="6" t="s">
        <v>27</v>
      </c>
      <c r="E56" s="6">
        <v>5</v>
      </c>
    </row>
    <row r="57" spans="1:7" ht="25.9">
      <c r="A57" s="6" t="str">
        <f>'Lista Zespołów'!$D57&amp;'Lista Zespołów'!$E57</f>
        <v>I6</v>
      </c>
      <c r="B57" s="64">
        <v>54</v>
      </c>
      <c r="C57" s="64"/>
      <c r="D57" s="65" t="s">
        <v>27</v>
      </c>
      <c r="E57" s="65">
        <v>6</v>
      </c>
      <c r="F57" s="77"/>
      <c r="G57" s="77"/>
    </row>
    <row r="58" spans="1:5" ht="25.9">
      <c r="A58" s="6" t="str">
        <f>'Lista Zespołów'!$D58&amp;'Lista Zespołów'!$E58</f>
        <v>J1</v>
      </c>
      <c r="B58" s="5">
        <v>55</v>
      </c>
      <c r="C58" s="5"/>
      <c r="D58" s="6" t="s">
        <v>28</v>
      </c>
      <c r="E58" s="6">
        <v>1</v>
      </c>
    </row>
    <row r="59" spans="1:5" ht="25.9">
      <c r="A59" s="6" t="str">
        <f>'Lista Zespołów'!$D59&amp;'Lista Zespołów'!$E59</f>
        <v>J2</v>
      </c>
      <c r="B59" s="5">
        <v>56</v>
      </c>
      <c r="C59" s="5"/>
      <c r="D59" s="6" t="s">
        <v>28</v>
      </c>
      <c r="E59" s="6">
        <v>2</v>
      </c>
    </row>
    <row r="60" spans="1:5" ht="25.9">
      <c r="A60" s="6" t="str">
        <f>'Lista Zespołów'!$D60&amp;'Lista Zespołów'!$E60</f>
        <v>J3</v>
      </c>
      <c r="B60" s="5">
        <v>57</v>
      </c>
      <c r="C60" s="5"/>
      <c r="D60" s="6" t="s">
        <v>28</v>
      </c>
      <c r="E60" s="6">
        <v>3</v>
      </c>
    </row>
    <row r="61" spans="1:5" ht="25.9">
      <c r="A61" s="6" t="str">
        <f>'Lista Zespołów'!$D61&amp;'Lista Zespołów'!$E61</f>
        <v>J4</v>
      </c>
      <c r="B61" s="5">
        <v>58</v>
      </c>
      <c r="C61" s="72"/>
      <c r="D61" s="6" t="s">
        <v>28</v>
      </c>
      <c r="E61" s="6">
        <v>4</v>
      </c>
    </row>
    <row r="62" spans="1:5" ht="25.9">
      <c r="A62" s="6" t="str">
        <f>'Lista Zespołów'!$D62&amp;'Lista Zespołów'!$E62</f>
        <v>J5</v>
      </c>
      <c r="B62" s="5">
        <v>59</v>
      </c>
      <c r="C62" s="5"/>
      <c r="D62" s="6" t="s">
        <v>28</v>
      </c>
      <c r="E62" s="6">
        <v>5</v>
      </c>
    </row>
    <row r="63" spans="1:7" ht="25.9">
      <c r="A63" s="6" t="str">
        <f>'Lista Zespołów'!$D63&amp;'Lista Zespołów'!$E63</f>
        <v>J6</v>
      </c>
      <c r="B63" s="64">
        <v>60</v>
      </c>
      <c r="C63" s="64"/>
      <c r="D63" s="65" t="s">
        <v>28</v>
      </c>
      <c r="E63" s="65">
        <v>6</v>
      </c>
      <c r="F63" s="77"/>
      <c r="G63" s="77"/>
    </row>
    <row r="64" spans="1:5" ht="25.9">
      <c r="A64" s="6" t="str">
        <f>'Lista Zespołów'!$D64&amp;'Lista Zespołów'!$E64</f>
        <v>K1</v>
      </c>
      <c r="B64" s="5">
        <v>61</v>
      </c>
      <c r="C64" s="5"/>
      <c r="D64" s="6" t="s">
        <v>29</v>
      </c>
      <c r="E64" s="6">
        <v>1</v>
      </c>
    </row>
    <row r="65" spans="1:5" ht="25.9">
      <c r="A65" s="6" t="str">
        <f>'Lista Zespołów'!$D65&amp;'Lista Zespołów'!$E65</f>
        <v>K2</v>
      </c>
      <c r="B65" s="5">
        <v>62</v>
      </c>
      <c r="C65" s="5"/>
      <c r="D65" s="6" t="s">
        <v>29</v>
      </c>
      <c r="E65" s="6">
        <v>2</v>
      </c>
    </row>
    <row r="66" spans="1:5" ht="25.9">
      <c r="A66" s="6" t="str">
        <f>'Lista Zespołów'!$D66&amp;'Lista Zespołów'!$E66</f>
        <v>K3</v>
      </c>
      <c r="B66" s="5">
        <v>63</v>
      </c>
      <c r="C66" s="5"/>
      <c r="D66" s="6" t="s">
        <v>29</v>
      </c>
      <c r="E66" s="6">
        <v>3</v>
      </c>
    </row>
    <row r="67" spans="1:5" ht="25.9">
      <c r="A67" s="6" t="str">
        <f>'Lista Zespołów'!$D67&amp;'Lista Zespołów'!$E67</f>
        <v>K4</v>
      </c>
      <c r="B67" s="5">
        <v>64</v>
      </c>
      <c r="C67" s="72"/>
      <c r="D67" s="6" t="s">
        <v>29</v>
      </c>
      <c r="E67" s="6">
        <v>4</v>
      </c>
    </row>
    <row r="68" spans="1:5" ht="25.9">
      <c r="A68" s="6" t="str">
        <f>'Lista Zespołów'!$D68&amp;'Lista Zespołów'!$E68</f>
        <v>K5</v>
      </c>
      <c r="B68" s="5">
        <v>65</v>
      </c>
      <c r="C68" s="5"/>
      <c r="D68" s="6" t="s">
        <v>29</v>
      </c>
      <c r="E68" s="6">
        <v>5</v>
      </c>
    </row>
    <row r="69" spans="1:7" ht="25.9">
      <c r="A69" s="6" t="str">
        <f>'Lista Zespołów'!$D69&amp;'Lista Zespołów'!$E69</f>
        <v>K6</v>
      </c>
      <c r="B69" s="64">
        <v>66</v>
      </c>
      <c r="C69" s="64"/>
      <c r="D69" s="65" t="s">
        <v>29</v>
      </c>
      <c r="E69" s="65">
        <v>6</v>
      </c>
      <c r="F69" s="77"/>
      <c r="G69" s="77"/>
    </row>
    <row r="70" spans="1:6" ht="25.9">
      <c r="A70" s="6" t="str">
        <f>'Lista Zespołów'!$D70&amp;'Lista Zespołów'!$E70</f>
        <v>L1</v>
      </c>
      <c r="B70" s="5">
        <v>67</v>
      </c>
      <c r="C70" s="5"/>
      <c r="D70" s="6" t="s">
        <v>30</v>
      </c>
      <c r="E70" s="6">
        <v>1</v>
      </c>
      <c r="F70" t="s">
        <v>31</v>
      </c>
    </row>
    <row r="71" spans="1:5" ht="25.9">
      <c r="A71" s="6" t="str">
        <f>'Lista Zespołów'!$D71&amp;'Lista Zespołów'!$E71</f>
        <v>L2</v>
      </c>
      <c r="B71" s="5">
        <v>68</v>
      </c>
      <c r="C71" s="5"/>
      <c r="D71" s="6" t="s">
        <v>30</v>
      </c>
      <c r="E71" s="6">
        <v>2</v>
      </c>
    </row>
    <row r="72" spans="1:5" ht="25.9">
      <c r="A72" s="6" t="str">
        <f>'Lista Zespołów'!$D72&amp;'Lista Zespołów'!$E72</f>
        <v>L3</v>
      </c>
      <c r="B72" s="5">
        <v>69</v>
      </c>
      <c r="C72" s="5"/>
      <c r="D72" s="6" t="s">
        <v>30</v>
      </c>
      <c r="E72" s="6">
        <v>3</v>
      </c>
    </row>
    <row r="73" spans="1:5" ht="25.9">
      <c r="A73" s="6" t="str">
        <f>'Lista Zespołów'!$D73&amp;'Lista Zespołów'!$E73</f>
        <v>L4</v>
      </c>
      <c r="B73" s="5">
        <v>70</v>
      </c>
      <c r="C73" s="5"/>
      <c r="D73" s="6" t="s">
        <v>30</v>
      </c>
      <c r="E73" s="6">
        <v>4</v>
      </c>
    </row>
    <row r="74" spans="1:5" ht="25.9">
      <c r="A74" s="6" t="str">
        <f>'Lista Zespołów'!$D74&amp;'Lista Zespołów'!$E74</f>
        <v>L5</v>
      </c>
      <c r="B74" s="5">
        <v>71</v>
      </c>
      <c r="C74" s="5"/>
      <c r="D74" s="6" t="s">
        <v>30</v>
      </c>
      <c r="E74" s="6">
        <v>5</v>
      </c>
    </row>
    <row r="75" spans="1:5" ht="25.9">
      <c r="A75" s="6" t="str">
        <f>'Lista Zespołów'!$D75&amp;'Lista Zespołów'!$E75</f>
        <v>L6</v>
      </c>
      <c r="B75" s="5">
        <v>72</v>
      </c>
      <c r="C75" s="72"/>
      <c r="D75" s="6" t="s">
        <v>30</v>
      </c>
      <c r="E75" s="6">
        <v>6</v>
      </c>
    </row>
    <row r="76" ht="15">
      <c r="A76"/>
    </row>
  </sheetData>
  <printOptions/>
  <pageMargins left="0.7" right="0.7" top="0.75" bottom="0.75" header="0.3" footer="0.3"/>
  <pageSetup fitToHeight="1" fitToWidth="1" horizontalDpi="600" verticalDpi="600" orientation="landscape" paperSize="9" scale="25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0"/>
  <sheetViews>
    <sheetView showGridLines="0" zoomScale="55" zoomScaleNormal="55" workbookViewId="0" topLeftCell="A1">
      <selection activeCell="A1" sqref="A1:XFD1048576"/>
    </sheetView>
  </sheetViews>
  <sheetFormatPr defaultColWidth="9.140625" defaultRowHeight="15"/>
  <cols>
    <col min="1" max="1" width="9.7109375" style="0" customWidth="1"/>
    <col min="2" max="2" width="46.57421875" style="0" customWidth="1"/>
    <col min="3" max="11" width="15.8515625" style="0" customWidth="1"/>
    <col min="12" max="12" width="15.57421875" style="0" customWidth="1"/>
    <col min="13" max="14" width="15.8515625" style="0" customWidth="1"/>
    <col min="15" max="15" width="42.28125" style="0" hidden="1" customWidth="1"/>
    <col min="16" max="16" width="15.28125" style="0" hidden="1" customWidth="1"/>
  </cols>
  <sheetData>
    <row r="1" spans="1:7" ht="29.45" thickBot="1">
      <c r="A1" s="37" t="s">
        <v>3</v>
      </c>
      <c r="B1" s="36" t="s">
        <v>12</v>
      </c>
      <c r="D1" s="40" t="s">
        <v>32</v>
      </c>
      <c r="E1" s="39">
        <v>2</v>
      </c>
      <c r="F1" s="41" t="s">
        <v>33</v>
      </c>
      <c r="G1" s="38">
        <v>0</v>
      </c>
    </row>
    <row r="2" spans="1:10" ht="21.6" thickBot="1">
      <c r="A2" s="2" t="str">
        <f>"Tabela grupy "&amp;B1</f>
        <v>Tabela grupy E</v>
      </c>
      <c r="J2" s="2"/>
    </row>
    <row r="3" spans="1:13" ht="26.25" customHeight="1">
      <c r="A3" s="42" t="s">
        <v>34</v>
      </c>
      <c r="B3" s="43" t="s">
        <v>2</v>
      </c>
      <c r="C3" s="44" t="s">
        <v>35</v>
      </c>
      <c r="D3" s="45" t="s">
        <v>36</v>
      </c>
      <c r="E3" s="45" t="s">
        <v>37</v>
      </c>
      <c r="F3" s="45" t="s">
        <v>38</v>
      </c>
      <c r="G3" s="45" t="s">
        <v>39</v>
      </c>
      <c r="H3" s="45" t="s">
        <v>40</v>
      </c>
      <c r="I3" s="46" t="s">
        <v>41</v>
      </c>
      <c r="K3" s="117" t="s">
        <v>12</v>
      </c>
      <c r="L3" s="117"/>
      <c r="M3" s="63"/>
    </row>
    <row r="4" spans="1:13" ht="26.25" customHeight="1">
      <c r="A4" s="10">
        <v>1</v>
      </c>
      <c r="B4" s="11" t="str">
        <f>VLOOKUP($B$1&amp;A4,'Lista Zespołów'!$A$4:$E$75,3,FALSE)</f>
        <v>Atena Warszawa 1</v>
      </c>
      <c r="C4" s="33">
        <f aca="true" t="shared" si="0" ref="C4:C7">D4*$E$1+E4*$G$1</f>
        <v>4</v>
      </c>
      <c r="D4" s="34">
        <f aca="true" t="shared" si="1" ref="D4:D9">IF($C15&gt;$D15,1,0)+IF($E15&gt;$F15,1,0)+IF($G15&gt;$H15,1,0)+IF($I15&gt;$J15,1,0)+IF($K15&gt;$L15,1,0)+IF($M15&gt;$N15,1,0)+IF($O15&gt;$P15,1,0)</f>
        <v>2</v>
      </c>
      <c r="E4" s="34">
        <f aca="true" t="shared" si="2" ref="E4:E9">IF($C15&lt;$D15,1,0)+IF($E15&lt;$F15,1,0)+IF($G15&lt;$H15,1,0)+IF($I15&lt;$J15,1,0)+IF($K15&lt;$L15,1,0)+IF($M15&lt;$N15,1,0)+IF($O15&lt;$P15,1,0)</f>
        <v>3</v>
      </c>
      <c r="F4" s="34">
        <f aca="true" t="shared" si="3" ref="F4:F7">E4+D4</f>
        <v>5</v>
      </c>
      <c r="G4" s="34">
        <f>SUM(D$15:D$21)</f>
        <v>57</v>
      </c>
      <c r="H4" s="34">
        <f>SUM(C$15:C$21)</f>
        <v>60</v>
      </c>
      <c r="I4" s="35">
        <f aca="true" t="shared" si="4" ref="I4:I7">_xlfn.IFERROR(G4/H4,0)</f>
        <v>0.95</v>
      </c>
      <c r="J4">
        <v>4</v>
      </c>
      <c r="K4" s="117"/>
      <c r="L4" s="117"/>
      <c r="M4" s="63"/>
    </row>
    <row r="5" spans="1:13" ht="26.25" customHeight="1">
      <c r="A5" s="12">
        <v>2</v>
      </c>
      <c r="B5" s="13" t="str">
        <f>VLOOKUP($B$1&amp;A5,'Lista Zespołów'!$A$4:$E$75,3,FALSE)</f>
        <v>UKS Lesznowola 1</v>
      </c>
      <c r="C5" s="30">
        <f t="shared" si="0"/>
        <v>10</v>
      </c>
      <c r="D5" s="31">
        <f t="shared" si="1"/>
        <v>5</v>
      </c>
      <c r="E5" s="31">
        <f t="shared" si="2"/>
        <v>0</v>
      </c>
      <c r="F5" s="31">
        <f t="shared" si="3"/>
        <v>5</v>
      </c>
      <c r="G5" s="31">
        <f>SUM(F$15:F$21)</f>
        <v>77</v>
      </c>
      <c r="H5" s="31">
        <f>SUM(E$15:E$21)</f>
        <v>56</v>
      </c>
      <c r="I5" s="32">
        <f t="shared" si="4"/>
        <v>1.375</v>
      </c>
      <c r="J5">
        <v>1</v>
      </c>
      <c r="K5" s="117"/>
      <c r="L5" s="117"/>
      <c r="M5" s="63"/>
    </row>
    <row r="6" spans="1:13" ht="26.25" customHeight="1">
      <c r="A6" s="10">
        <v>3</v>
      </c>
      <c r="B6" s="11" t="str">
        <f>VLOOKUP($B$1&amp;A6,'Lista Zespołów'!$A$4:$E$75,3,FALSE)</f>
        <v>Dębina Nieporęt 1</v>
      </c>
      <c r="C6" s="33">
        <f t="shared" si="0"/>
        <v>2</v>
      </c>
      <c r="D6" s="34">
        <f t="shared" si="1"/>
        <v>1</v>
      </c>
      <c r="E6" s="34">
        <f t="shared" si="2"/>
        <v>4</v>
      </c>
      <c r="F6" s="34">
        <f t="shared" si="3"/>
        <v>5</v>
      </c>
      <c r="G6" s="34">
        <f>SUM(H$15:H$21)</f>
        <v>55</v>
      </c>
      <c r="H6" s="34">
        <f>SUM(G$15:G$21)</f>
        <v>68</v>
      </c>
      <c r="I6" s="35">
        <f t="shared" si="4"/>
        <v>0.8088235294117647</v>
      </c>
      <c r="J6">
        <v>5</v>
      </c>
      <c r="K6" s="117"/>
      <c r="L6" s="117"/>
      <c r="M6" s="63"/>
    </row>
    <row r="7" spans="1:13" ht="26.25" customHeight="1">
      <c r="A7" s="12">
        <v>4</v>
      </c>
      <c r="B7" s="13" t="str">
        <f>VLOOKUP($B$1&amp;A7,'Lista Zespołów'!$A$4:$E$75,3,FALSE)</f>
        <v>Saska Warszawa 1</v>
      </c>
      <c r="C7" s="30">
        <f t="shared" si="0"/>
        <v>8</v>
      </c>
      <c r="D7" s="31">
        <f t="shared" si="1"/>
        <v>4</v>
      </c>
      <c r="E7" s="31">
        <f t="shared" si="2"/>
        <v>1</v>
      </c>
      <c r="F7" s="31">
        <f t="shared" si="3"/>
        <v>5</v>
      </c>
      <c r="G7" s="31">
        <f>SUM(J$15:J$21)</f>
        <v>75</v>
      </c>
      <c r="H7" s="31">
        <f>SUM(I$15:I$21)</f>
        <v>56</v>
      </c>
      <c r="I7" s="32">
        <f t="shared" si="4"/>
        <v>1.3392857142857142</v>
      </c>
      <c r="J7">
        <v>2</v>
      </c>
      <c r="K7" s="117"/>
      <c r="L7" s="117"/>
      <c r="M7" s="63"/>
    </row>
    <row r="8" spans="1:13" ht="26.25" customHeight="1">
      <c r="A8" s="10">
        <v>5</v>
      </c>
      <c r="B8" s="11" t="str">
        <f>VLOOKUP($B$1&amp;A8,'Lista Zespołów'!$A$4:$E$75,3,FALSE)</f>
        <v>Legia Warszawa</v>
      </c>
      <c r="C8" s="33">
        <f>D8*$E$1+E8*$G$1</f>
        <v>2</v>
      </c>
      <c r="D8" s="34">
        <f t="shared" si="1"/>
        <v>1</v>
      </c>
      <c r="E8" s="34">
        <f t="shared" si="2"/>
        <v>4</v>
      </c>
      <c r="F8" s="34">
        <f>E8+D8</f>
        <v>5</v>
      </c>
      <c r="G8" s="34">
        <f>SUM(L$15:L$21)</f>
        <v>47</v>
      </c>
      <c r="H8" s="34">
        <f>SUM(K$15:K$21)</f>
        <v>71</v>
      </c>
      <c r="I8" s="35">
        <f>_xlfn.IFERROR(G8/H8,0)</f>
        <v>0.6619718309859155</v>
      </c>
      <c r="J8">
        <v>6</v>
      </c>
      <c r="K8" s="117"/>
      <c r="L8" s="117"/>
      <c r="M8" s="63"/>
    </row>
    <row r="9" spans="1:13" ht="26.25" customHeight="1">
      <c r="A9" s="12">
        <v>6</v>
      </c>
      <c r="B9" s="13" t="str">
        <f>VLOOKUP($B$1&amp;A9,'Lista Zespołów'!$A$4:$E$75,3,FALSE)</f>
        <v>Perła Złotokłos 2</v>
      </c>
      <c r="C9" s="30">
        <f aca="true" t="shared" si="5" ref="C9">D9*$E$1+E9*$G$1</f>
        <v>4</v>
      </c>
      <c r="D9" s="31">
        <f t="shared" si="1"/>
        <v>2</v>
      </c>
      <c r="E9" s="31">
        <f t="shared" si="2"/>
        <v>3</v>
      </c>
      <c r="F9" s="31">
        <f aca="true" t="shared" si="6" ref="F9">E9+D9</f>
        <v>5</v>
      </c>
      <c r="G9" s="31">
        <f>SUM(N$15:N$21)</f>
        <v>57</v>
      </c>
      <c r="H9" s="31">
        <f>SUM(M$15:M$21)</f>
        <v>57</v>
      </c>
      <c r="I9" s="32">
        <f aca="true" t="shared" si="7" ref="I9">_xlfn.IFERROR(G9/H9,0)</f>
        <v>1</v>
      </c>
      <c r="J9">
        <v>3</v>
      </c>
      <c r="K9" s="117"/>
      <c r="L9" s="117"/>
      <c r="M9" s="63"/>
    </row>
    <row r="10" spans="1:3" ht="15">
      <c r="A10" s="8"/>
      <c r="B10" s="1"/>
      <c r="C10" s="7"/>
    </row>
    <row r="11" spans="1:4" ht="21">
      <c r="A11" s="2"/>
      <c r="D11" s="2"/>
    </row>
    <row r="12" spans="1:14" ht="18.75" customHeight="1" thickBot="1">
      <c r="A12" s="120" t="s">
        <v>42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16" ht="25.9">
      <c r="A13" s="14" t="s">
        <v>34</v>
      </c>
      <c r="B13" s="16"/>
      <c r="C13" s="122">
        <v>1</v>
      </c>
      <c r="D13" s="146"/>
      <c r="E13" s="122">
        <v>2</v>
      </c>
      <c r="F13" s="146"/>
      <c r="G13" s="122">
        <v>3</v>
      </c>
      <c r="H13" s="146"/>
      <c r="I13" s="122">
        <v>4</v>
      </c>
      <c r="J13" s="146"/>
      <c r="K13" s="122">
        <v>5</v>
      </c>
      <c r="L13" s="146"/>
      <c r="M13" s="115">
        <v>6</v>
      </c>
      <c r="N13" s="116"/>
      <c r="O13" s="115"/>
      <c r="P13" s="116"/>
    </row>
    <row r="14" spans="1:16" ht="51.75" customHeight="1" thickBot="1">
      <c r="A14" s="15"/>
      <c r="B14" s="62" t="s">
        <v>2</v>
      </c>
      <c r="C14" s="118" t="str">
        <f>VLOOKUP($B$1&amp;C13,'Lista Zespołów'!$A$4:$E$75,3,FALSE)</f>
        <v>Atena Warszawa 1</v>
      </c>
      <c r="D14" s="119"/>
      <c r="E14" s="118" t="str">
        <f>VLOOKUP($B$1&amp;E13,'Lista Zespołów'!$A$4:$E$75,3,FALSE)</f>
        <v>UKS Lesznowola 1</v>
      </c>
      <c r="F14" s="119"/>
      <c r="G14" s="118" t="str">
        <f>VLOOKUP($B$1&amp;G13,'Lista Zespołów'!$A$4:$E$75,3,FALSE)</f>
        <v>Dębina Nieporęt 1</v>
      </c>
      <c r="H14" s="119"/>
      <c r="I14" s="118" t="str">
        <f>VLOOKUP($B$1&amp;I13,'Lista Zespołów'!$A$4:$E$75,3,FALSE)</f>
        <v>Saska Warszawa 1</v>
      </c>
      <c r="J14" s="119"/>
      <c r="K14" s="123" t="str">
        <f>VLOOKUP($B$1&amp;K13,'Lista Zespołów'!$A$4:$E$75,3,FALSE)</f>
        <v>Legia Warszawa</v>
      </c>
      <c r="L14" s="124"/>
      <c r="M14" s="118" t="str">
        <f>VLOOKUP($B$1&amp;M13,'Lista Zespołów'!$A$4:$E$75,3,FALSE)</f>
        <v>Perła Złotokłos 2</v>
      </c>
      <c r="N14" s="119"/>
      <c r="O14" s="113"/>
      <c r="P14" s="114"/>
    </row>
    <row r="15" spans="1:16" ht="73.5" customHeight="1" thickBot="1">
      <c r="A15" s="66">
        <v>1</v>
      </c>
      <c r="B15" s="73" t="str">
        <f>VLOOKUP($B$1&amp;A15,'Lista Zespołów'!$A$4:$E$75,3,FALSE)</f>
        <v>Atena Warszawa 1</v>
      </c>
      <c r="C15" s="22" t="s">
        <v>43</v>
      </c>
      <c r="D15" s="23" t="s">
        <v>43</v>
      </c>
      <c r="E15" s="17">
        <v>9</v>
      </c>
      <c r="F15" s="27">
        <v>15</v>
      </c>
      <c r="G15" s="17">
        <v>15</v>
      </c>
      <c r="H15" s="27">
        <v>9</v>
      </c>
      <c r="I15" s="17">
        <v>12</v>
      </c>
      <c r="J15" s="27">
        <v>15</v>
      </c>
      <c r="K15" s="17">
        <v>15</v>
      </c>
      <c r="L15" s="27">
        <v>6</v>
      </c>
      <c r="M15" s="17">
        <v>6</v>
      </c>
      <c r="N15" s="27">
        <v>15</v>
      </c>
      <c r="O15" s="17"/>
      <c r="P15" s="27"/>
    </row>
    <row r="16" spans="1:16" ht="73.5" customHeight="1" thickBot="1">
      <c r="A16" s="67">
        <v>2</v>
      </c>
      <c r="B16" s="74" t="str">
        <f>VLOOKUP($B$1&amp;A16,'Lista Zespołów'!$A$4:$E$75,3,FALSE)</f>
        <v>UKS Lesznowola 1</v>
      </c>
      <c r="C16" s="69">
        <f>IF(F15="","",F15)</f>
        <v>15</v>
      </c>
      <c r="D16" s="70">
        <f>IF(E15="","",E15)</f>
        <v>9</v>
      </c>
      <c r="E16" s="24" t="s">
        <v>43</v>
      </c>
      <c r="F16" s="25" t="s">
        <v>43</v>
      </c>
      <c r="G16" s="21">
        <v>15</v>
      </c>
      <c r="H16" s="28">
        <v>13</v>
      </c>
      <c r="I16" s="21">
        <v>17</v>
      </c>
      <c r="J16" s="28">
        <v>15</v>
      </c>
      <c r="K16" s="21">
        <v>15</v>
      </c>
      <c r="L16" s="28">
        <v>10</v>
      </c>
      <c r="M16" s="21">
        <v>15</v>
      </c>
      <c r="N16" s="28">
        <v>9</v>
      </c>
      <c r="O16" s="21"/>
      <c r="P16" s="28"/>
    </row>
    <row r="17" spans="1:16" ht="73.5" customHeight="1" thickBot="1">
      <c r="A17" s="66">
        <v>3</v>
      </c>
      <c r="B17" s="73" t="str">
        <f>VLOOKUP($B$1&amp;A17,'Lista Zespołów'!$A$4:$E$75,3,FALSE)</f>
        <v>Dębina Nieporęt 1</v>
      </c>
      <c r="C17" s="68">
        <f>IF(H15="","",H15)</f>
        <v>9</v>
      </c>
      <c r="D17" s="71">
        <f>IF(G15="","",G15)</f>
        <v>15</v>
      </c>
      <c r="E17" s="68">
        <f>IF(H16="","",H16)</f>
        <v>13</v>
      </c>
      <c r="F17" s="71">
        <f>IF(G16="","",G16)</f>
        <v>15</v>
      </c>
      <c r="G17" s="26" t="s">
        <v>43</v>
      </c>
      <c r="H17" s="23" t="s">
        <v>43</v>
      </c>
      <c r="I17" s="17">
        <v>7</v>
      </c>
      <c r="J17" s="27">
        <v>15</v>
      </c>
      <c r="K17" s="17">
        <v>11</v>
      </c>
      <c r="L17" s="27">
        <v>15</v>
      </c>
      <c r="M17" s="17">
        <v>15</v>
      </c>
      <c r="N17" s="27">
        <v>8</v>
      </c>
      <c r="O17" s="17"/>
      <c r="P17" s="27"/>
    </row>
    <row r="18" spans="1:16" ht="73.5" customHeight="1" thickBot="1">
      <c r="A18" s="67">
        <v>4</v>
      </c>
      <c r="B18" s="74" t="str">
        <f>VLOOKUP($B$1&amp;A18,'Lista Zespołów'!$A$4:$E$75,3,FALSE)</f>
        <v>Saska Warszawa 1</v>
      </c>
      <c r="C18" s="69">
        <f>IF(J15="","",J15)</f>
        <v>15</v>
      </c>
      <c r="D18" s="70">
        <f>IF(I15="","",I15)</f>
        <v>12</v>
      </c>
      <c r="E18" s="69">
        <f>IF(J16="","",J16)</f>
        <v>15</v>
      </c>
      <c r="F18" s="70">
        <f>IF(I16="","",I16)</f>
        <v>17</v>
      </c>
      <c r="G18" s="69">
        <f>IF(J17="","",J17)</f>
        <v>15</v>
      </c>
      <c r="H18" s="70">
        <f>IF(I17="","",I17)</f>
        <v>7</v>
      </c>
      <c r="I18" s="24" t="s">
        <v>43</v>
      </c>
      <c r="J18" s="25" t="s">
        <v>43</v>
      </c>
      <c r="K18" s="21">
        <v>15</v>
      </c>
      <c r="L18" s="28">
        <v>10</v>
      </c>
      <c r="M18" s="21">
        <v>15</v>
      </c>
      <c r="N18" s="28">
        <v>10</v>
      </c>
      <c r="O18" s="21"/>
      <c r="P18" s="28"/>
    </row>
    <row r="19" spans="1:16" ht="73.5" customHeight="1" thickBot="1">
      <c r="A19" s="67">
        <v>5</v>
      </c>
      <c r="B19" s="74" t="str">
        <f>VLOOKUP($B$1&amp;A19,'Lista Zespołów'!$A$4:$E$75,3,FALSE)</f>
        <v>Legia Warszawa</v>
      </c>
      <c r="C19" s="69">
        <f>IF(L15="","",L15)</f>
        <v>6</v>
      </c>
      <c r="D19" s="70">
        <f>IF(K15="","",K15)</f>
        <v>15</v>
      </c>
      <c r="E19" s="69">
        <f>IF(L16="","",L16)</f>
        <v>10</v>
      </c>
      <c r="F19" s="70">
        <f>IF(K16="","",K16)</f>
        <v>15</v>
      </c>
      <c r="G19" s="69">
        <f>IF(L17="","",L17)</f>
        <v>15</v>
      </c>
      <c r="H19" s="70">
        <f>IF(K17="","",K17)</f>
        <v>11</v>
      </c>
      <c r="I19" s="69">
        <f>IF(L18="","",L18)</f>
        <v>10</v>
      </c>
      <c r="J19" s="70">
        <f>IF(K18="","",K18)</f>
        <v>15</v>
      </c>
      <c r="K19" s="24" t="s">
        <v>43</v>
      </c>
      <c r="L19" s="56" t="s">
        <v>43</v>
      </c>
      <c r="M19" s="17">
        <v>6</v>
      </c>
      <c r="N19" s="27">
        <v>15</v>
      </c>
      <c r="O19" s="21"/>
      <c r="P19" s="28"/>
    </row>
    <row r="20" spans="1:16" ht="73.5" customHeight="1" thickBot="1">
      <c r="A20" s="67">
        <v>6</v>
      </c>
      <c r="B20" s="74" t="str">
        <f>VLOOKUP($B$1&amp;A20,'Lista Zespołów'!$A$4:$E$75,3,FALSE)</f>
        <v>Perła Złotokłos 2</v>
      </c>
      <c r="C20" s="69">
        <f>IF(N15="","",N15)</f>
        <v>15</v>
      </c>
      <c r="D20" s="70">
        <f>IF(M15="","",M15)</f>
        <v>6</v>
      </c>
      <c r="E20" s="69">
        <f>IF(N16="","",N16)</f>
        <v>9</v>
      </c>
      <c r="F20" s="70">
        <f>IF(M16="","",M16)</f>
        <v>15</v>
      </c>
      <c r="G20" s="69">
        <f>IF(N17="","",N17)</f>
        <v>8</v>
      </c>
      <c r="H20" s="70">
        <f>IF(M17="","",M17)</f>
        <v>15</v>
      </c>
      <c r="I20" s="69">
        <f>IF(N18="","",N18)</f>
        <v>10</v>
      </c>
      <c r="J20" s="70">
        <f>IF(M18="","",M18)</f>
        <v>15</v>
      </c>
      <c r="K20" s="69">
        <f>IF(N19="","",N19)</f>
        <v>15</v>
      </c>
      <c r="L20" s="70">
        <f>IF(M19="","",M19)</f>
        <v>6</v>
      </c>
      <c r="M20" s="24" t="s">
        <v>43</v>
      </c>
      <c r="N20" s="56" t="s">
        <v>43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5">
      <c r="A24" s="47">
        <v>1</v>
      </c>
      <c r="B24" s="50" t="str">
        <f>VLOOKUP(H24,'Lista Zespołów'!$A$4:$E$75,3,FALSE)</f>
        <v>Atena Warszawa 1</v>
      </c>
      <c r="C24" s="51" t="s">
        <v>44</v>
      </c>
      <c r="D24" s="50" t="str">
        <f>VLOOKUP(J24,'Lista Zespołów'!$A$4:$E$75,3,FALSE)</f>
        <v>Perła Złotokłos 2</v>
      </c>
      <c r="F24" t="s">
        <v>45</v>
      </c>
      <c r="G24" s="57">
        <v>1</v>
      </c>
      <c r="H24" s="58" t="str">
        <f>$B$1&amp;1</f>
        <v>E1</v>
      </c>
      <c r="I24" s="59" t="s">
        <v>44</v>
      </c>
      <c r="J24" s="58" t="str">
        <f>$B$1&amp;6</f>
        <v>E6</v>
      </c>
    </row>
    <row r="25" spans="1:10" ht="17.45">
      <c r="A25" s="47">
        <v>2</v>
      </c>
      <c r="B25" s="50" t="str">
        <f>VLOOKUP(H25,'Lista Zespołów'!$A$4:$E$75,3,FALSE)</f>
        <v>UKS Lesznowola 1</v>
      </c>
      <c r="C25" s="51" t="s">
        <v>44</v>
      </c>
      <c r="D25" s="50" t="str">
        <f>VLOOKUP(J25,'Lista Zespołów'!$A$4:$E$75,3,FALSE)</f>
        <v>Legia Warszawa</v>
      </c>
      <c r="F25" t="s">
        <v>45</v>
      </c>
      <c r="G25" s="57">
        <v>2</v>
      </c>
      <c r="H25" s="58" t="str">
        <f>$B$1&amp;2</f>
        <v>E2</v>
      </c>
      <c r="I25" s="59" t="s">
        <v>44</v>
      </c>
      <c r="J25" s="58" t="str">
        <f>$B$1&amp;5</f>
        <v>E5</v>
      </c>
    </row>
    <row r="26" spans="1:10" ht="17.45">
      <c r="A26" s="47">
        <v>3</v>
      </c>
      <c r="B26" s="50" t="str">
        <f>VLOOKUP(H26,'Lista Zespołów'!$A$4:$E$75,3,FALSE)</f>
        <v>Dębina Nieporęt 1</v>
      </c>
      <c r="C26" s="51" t="s">
        <v>44</v>
      </c>
      <c r="D26" s="50" t="str">
        <f>VLOOKUP(J26,'Lista Zespołów'!$A$4:$E$75,3,FALSE)</f>
        <v>Saska Warszawa 1</v>
      </c>
      <c r="F26" t="s">
        <v>45</v>
      </c>
      <c r="G26" s="57">
        <v>3</v>
      </c>
      <c r="H26" s="58" t="str">
        <f>$B$1&amp;3</f>
        <v>E3</v>
      </c>
      <c r="I26" s="59" t="s">
        <v>44</v>
      </c>
      <c r="J26" s="60" t="str">
        <f>$B$1&amp;4</f>
        <v>E4</v>
      </c>
    </row>
    <row r="27" spans="2:10" ht="17.45">
      <c r="B27" s="50"/>
      <c r="G27" s="61"/>
      <c r="H27" s="60"/>
      <c r="I27" s="59"/>
      <c r="J27" s="60"/>
    </row>
    <row r="28" spans="1:10" ht="17.45">
      <c r="A28" s="47">
        <v>4</v>
      </c>
      <c r="B28" s="50" t="str">
        <f>VLOOKUP(H28,'Lista Zespołów'!$A$4:$E$75,3,FALSE)</f>
        <v>Perła Złotokłos 2</v>
      </c>
      <c r="C28" s="51" t="s">
        <v>44</v>
      </c>
      <c r="D28" s="50" t="str">
        <f>VLOOKUP(J28,'Lista Zespołów'!$A$4:$E$75,3,FALSE)</f>
        <v>Saska Warszawa 1</v>
      </c>
      <c r="F28" t="s">
        <v>45</v>
      </c>
      <c r="G28" s="57">
        <v>4</v>
      </c>
      <c r="H28" s="58" t="str">
        <f>$B$1&amp;6</f>
        <v>E6</v>
      </c>
      <c r="I28" s="59" t="s">
        <v>44</v>
      </c>
      <c r="J28" s="58" t="str">
        <f>$B$1&amp;4</f>
        <v>E4</v>
      </c>
    </row>
    <row r="29" spans="1:10" ht="17.45">
      <c r="A29" s="47">
        <v>5</v>
      </c>
      <c r="B29" s="50" t="str">
        <f>VLOOKUP(H29,'Lista Zespołów'!$A$4:$E$75,3,FALSE)</f>
        <v>Legia Warszawa</v>
      </c>
      <c r="C29" s="51" t="s">
        <v>44</v>
      </c>
      <c r="D29" s="50" t="str">
        <f>VLOOKUP(J29,'Lista Zespołów'!$A$4:$E$75,3,FALSE)</f>
        <v>Dębina Nieporęt 1</v>
      </c>
      <c r="F29" t="s">
        <v>45</v>
      </c>
      <c r="G29" s="57">
        <v>5</v>
      </c>
      <c r="H29" s="58" t="str">
        <f>$B$1&amp;5</f>
        <v>E5</v>
      </c>
      <c r="I29" s="59" t="s">
        <v>44</v>
      </c>
      <c r="J29" s="58" t="str">
        <f>$B$1&amp;3</f>
        <v>E3</v>
      </c>
    </row>
    <row r="30" spans="1:10" ht="17.45">
      <c r="A30" s="47">
        <v>6</v>
      </c>
      <c r="B30" s="50" t="str">
        <f>VLOOKUP(H30,'Lista Zespołów'!$A$4:$E$75,3,FALSE)</f>
        <v>Atena Warszawa 1</v>
      </c>
      <c r="C30" s="51" t="s">
        <v>44</v>
      </c>
      <c r="D30" s="50" t="str">
        <f>VLOOKUP(J30,'Lista Zespołów'!$A$4:$E$75,3,FALSE)</f>
        <v>UKS Lesznowola 1</v>
      </c>
      <c r="F30" t="s">
        <v>45</v>
      </c>
      <c r="G30" s="57">
        <v>6</v>
      </c>
      <c r="H30" s="60" t="str">
        <f>$B$1&amp;1</f>
        <v>E1</v>
      </c>
      <c r="I30" s="59" t="s">
        <v>44</v>
      </c>
      <c r="J30" s="60" t="str">
        <f>$B$1&amp;2</f>
        <v>E2</v>
      </c>
    </row>
    <row r="31" spans="2:10" ht="17.45">
      <c r="B31" s="50"/>
      <c r="G31" s="61"/>
      <c r="H31" s="60"/>
      <c r="I31" s="59"/>
      <c r="J31" s="60"/>
    </row>
    <row r="32" spans="1:10" ht="17.45">
      <c r="A32" s="47">
        <v>7</v>
      </c>
      <c r="B32" s="50" t="str">
        <f>VLOOKUP(H32,'Lista Zespołów'!$A$4:$E$75,3,FALSE)</f>
        <v>UKS Lesznowola 1</v>
      </c>
      <c r="C32" s="51" t="s">
        <v>44</v>
      </c>
      <c r="D32" s="50" t="str">
        <f>VLOOKUP(J32,'Lista Zespołów'!$A$4:$E$75,3,FALSE)</f>
        <v>Perła Złotokłos 2</v>
      </c>
      <c r="F32" t="s">
        <v>45</v>
      </c>
      <c r="G32" s="57">
        <v>7</v>
      </c>
      <c r="H32" s="58" t="str">
        <f>$B$1&amp;2</f>
        <v>E2</v>
      </c>
      <c r="I32" s="59" t="s">
        <v>44</v>
      </c>
      <c r="J32" s="58" t="str">
        <f>$B$1&amp;6</f>
        <v>E6</v>
      </c>
    </row>
    <row r="33" spans="1:10" ht="17.45">
      <c r="A33" s="47">
        <v>8</v>
      </c>
      <c r="B33" s="50" t="str">
        <f>VLOOKUP(H33,'Lista Zespołów'!$A$4:$E$75,3,FALSE)</f>
        <v>Dębina Nieporęt 1</v>
      </c>
      <c r="C33" s="51" t="s">
        <v>44</v>
      </c>
      <c r="D33" s="50" t="str">
        <f>VLOOKUP(J33,'Lista Zespołów'!$A$4:$E$75,3,FALSE)</f>
        <v>Atena Warszawa 1</v>
      </c>
      <c r="F33" t="s">
        <v>45</v>
      </c>
      <c r="G33" s="57">
        <v>8</v>
      </c>
      <c r="H33" s="58" t="str">
        <f>$B$1&amp;3</f>
        <v>E3</v>
      </c>
      <c r="I33" s="59" t="s">
        <v>44</v>
      </c>
      <c r="J33" s="58" t="str">
        <f>$B$1&amp;1</f>
        <v>E1</v>
      </c>
    </row>
    <row r="34" spans="1:10" ht="17.45">
      <c r="A34" s="47">
        <v>9</v>
      </c>
      <c r="B34" s="50" t="str">
        <f>VLOOKUP(H34,'Lista Zespołów'!$A$4:$E$75,3,FALSE)</f>
        <v>Saska Warszawa 1</v>
      </c>
      <c r="C34" s="51" t="s">
        <v>44</v>
      </c>
      <c r="D34" s="50" t="str">
        <f>VLOOKUP(J34,'Lista Zespołów'!$A$4:$E$75,3,FALSE)</f>
        <v>Legia Warszawa</v>
      </c>
      <c r="F34" t="s">
        <v>45</v>
      </c>
      <c r="G34" s="57">
        <v>9</v>
      </c>
      <c r="H34" s="60" t="str">
        <f>$B$1&amp;4</f>
        <v>E4</v>
      </c>
      <c r="I34" s="59" t="s">
        <v>44</v>
      </c>
      <c r="J34" s="60" t="str">
        <f>$B$1&amp;5</f>
        <v>E5</v>
      </c>
    </row>
    <row r="35" spans="2:10" ht="17.45">
      <c r="B35" s="50"/>
      <c r="G35" s="61"/>
      <c r="H35" s="60"/>
      <c r="I35" s="59"/>
      <c r="J35" s="60"/>
    </row>
    <row r="36" spans="1:10" ht="17.45">
      <c r="A36" s="47">
        <v>10</v>
      </c>
      <c r="B36" s="50" t="str">
        <f>VLOOKUP(H36,'Lista Zespołów'!$A$4:$E$75,3,FALSE)</f>
        <v>Perła Złotokłos 2</v>
      </c>
      <c r="C36" s="51" t="s">
        <v>44</v>
      </c>
      <c r="D36" s="50" t="str">
        <f>VLOOKUP(J36,'Lista Zespołów'!$A$4:$E$75,3,FALSE)</f>
        <v>Legia Warszawa</v>
      </c>
      <c r="F36" t="s">
        <v>45</v>
      </c>
      <c r="G36" s="57">
        <v>10</v>
      </c>
      <c r="H36" s="60" t="str">
        <f>$B$1&amp;6</f>
        <v>E6</v>
      </c>
      <c r="I36" s="59" t="s">
        <v>44</v>
      </c>
      <c r="J36" s="60" t="str">
        <f>$B$1&amp;5</f>
        <v>E5</v>
      </c>
    </row>
    <row r="37" spans="1:10" ht="17.45">
      <c r="A37" s="47">
        <v>11</v>
      </c>
      <c r="B37" s="50" t="str">
        <f>VLOOKUP(H37,'Lista Zespołów'!$A$4:$E$75,3,FALSE)</f>
        <v>Atena Warszawa 1</v>
      </c>
      <c r="C37" s="51" t="s">
        <v>44</v>
      </c>
      <c r="D37" s="50" t="str">
        <f>VLOOKUP(J37,'Lista Zespołów'!$A$4:$E$75,3,FALSE)</f>
        <v>Saska Warszawa 1</v>
      </c>
      <c r="F37" t="s">
        <v>45</v>
      </c>
      <c r="G37" s="57">
        <v>11</v>
      </c>
      <c r="H37" s="60" t="str">
        <f>$B$1&amp;1</f>
        <v>E1</v>
      </c>
      <c r="I37" s="59" t="s">
        <v>44</v>
      </c>
      <c r="J37" s="60" t="str">
        <f>$B$1&amp;4</f>
        <v>E4</v>
      </c>
    </row>
    <row r="38" spans="1:10" ht="18">
      <c r="A38" s="47">
        <v>12</v>
      </c>
      <c r="B38" s="50" t="str">
        <f>VLOOKUP(H38,'Lista Zespołów'!$A$4:$E$75,3,FALSE)</f>
        <v>UKS Lesznowola 1</v>
      </c>
      <c r="C38" s="53" t="s">
        <v>44</v>
      </c>
      <c r="D38" s="50" t="str">
        <f>VLOOKUP(J38,'Lista Zespołów'!$A$4:$E$75,3,FALSE)</f>
        <v>Dębina Nieporęt 1</v>
      </c>
      <c r="F38" t="s">
        <v>45</v>
      </c>
      <c r="G38" s="57">
        <v>12</v>
      </c>
      <c r="H38" s="60" t="str">
        <f>$B$1&amp;2</f>
        <v>E2</v>
      </c>
      <c r="I38" s="59" t="s">
        <v>44</v>
      </c>
      <c r="J38" s="60" t="str">
        <f>$B$1&amp;3</f>
        <v>E3</v>
      </c>
    </row>
    <row r="39" spans="2:10" ht="17.45">
      <c r="B39" s="50"/>
      <c r="G39" s="61"/>
      <c r="H39" s="60"/>
      <c r="I39" s="59"/>
      <c r="J39" s="60"/>
    </row>
    <row r="40" spans="1:10" ht="17.45">
      <c r="A40" s="47">
        <v>13</v>
      </c>
      <c r="B40" s="50" t="str">
        <f>VLOOKUP(H40,'Lista Zespołów'!$A$4:$E$75,3,FALSE)</f>
        <v>Dębina Nieporęt 1</v>
      </c>
      <c r="C40" s="51" t="s">
        <v>44</v>
      </c>
      <c r="D40" s="50" t="str">
        <f>VLOOKUP(J40,'Lista Zespołów'!$A$4:$E$75,3,FALSE)</f>
        <v>Perła Złotokłos 2</v>
      </c>
      <c r="F40" t="s">
        <v>45</v>
      </c>
      <c r="G40" s="57">
        <v>13</v>
      </c>
      <c r="H40" s="60" t="str">
        <f>$B$1&amp;3</f>
        <v>E3</v>
      </c>
      <c r="I40" s="59" t="s">
        <v>44</v>
      </c>
      <c r="J40" s="60" t="str">
        <f>$B$1&amp;6</f>
        <v>E6</v>
      </c>
    </row>
    <row r="41" spans="1:10" ht="18">
      <c r="A41" s="47">
        <v>14</v>
      </c>
      <c r="B41" s="50" t="str">
        <f>VLOOKUP(H41,'Lista Zespołów'!$A$4:$E$75,3,FALSE)</f>
        <v>Saska Warszawa 1</v>
      </c>
      <c r="C41" s="53" t="s">
        <v>44</v>
      </c>
      <c r="D41" s="50" t="str">
        <f>VLOOKUP(J41,'Lista Zespołów'!$A$4:$E$75,3,FALSE)</f>
        <v>UKS Lesznowola 1</v>
      </c>
      <c r="F41" t="s">
        <v>45</v>
      </c>
      <c r="G41" s="57">
        <v>14</v>
      </c>
      <c r="H41" s="60" t="str">
        <f>$B$1&amp;4</f>
        <v>E4</v>
      </c>
      <c r="I41" s="59" t="s">
        <v>44</v>
      </c>
      <c r="J41" s="60" t="str">
        <f>$B$1&amp;2</f>
        <v>E2</v>
      </c>
    </row>
    <row r="42" spans="1:10" ht="18">
      <c r="A42" s="47">
        <v>15</v>
      </c>
      <c r="B42" s="50" t="str">
        <f>VLOOKUP(H42,'Lista Zespołów'!$A$4:$E$75,3,FALSE)</f>
        <v>Legia Warszawa</v>
      </c>
      <c r="C42" s="55" t="s">
        <v>44</v>
      </c>
      <c r="D42" s="50" t="str">
        <f>VLOOKUP(J42,'Lista Zespołów'!$A$4:$E$75,3,FALSE)</f>
        <v>Atena Warszawa 1</v>
      </c>
      <c r="F42" t="s">
        <v>45</v>
      </c>
      <c r="G42" s="57">
        <v>15</v>
      </c>
      <c r="H42" s="60" t="str">
        <f>$B$1&amp;5</f>
        <v>E5</v>
      </c>
      <c r="I42" s="59" t="s">
        <v>44</v>
      </c>
      <c r="J42" s="60" t="str">
        <f>$B$1&amp;1</f>
        <v>E1</v>
      </c>
    </row>
    <row r="43" spans="2:4" ht="15">
      <c r="B43" s="54"/>
      <c r="C43" s="54"/>
      <c r="D43" s="54"/>
    </row>
    <row r="44" spans="1:10" ht="18">
      <c r="A44" s="47"/>
      <c r="B44" s="52"/>
      <c r="C44" s="53"/>
      <c r="D44" s="52"/>
      <c r="G44" s="47"/>
      <c r="H44" s="48"/>
      <c r="I44" s="49"/>
      <c r="J44" s="48"/>
    </row>
    <row r="45" spans="1:10" ht="18">
      <c r="A45" s="47"/>
      <c r="B45" s="52"/>
      <c r="C45" s="53"/>
      <c r="D45" s="52"/>
      <c r="G45" s="47"/>
      <c r="H45" s="48"/>
      <c r="I45" s="49"/>
      <c r="J45" s="48"/>
    </row>
    <row r="46" spans="1:10" ht="18">
      <c r="A46" s="47"/>
      <c r="B46" s="50"/>
      <c r="C46" s="51"/>
      <c r="D46" s="50"/>
      <c r="G46" s="47"/>
      <c r="H46" s="48"/>
      <c r="I46" s="49"/>
      <c r="J46" s="48"/>
    </row>
    <row r="48" spans="1:10" ht="18">
      <c r="A48" s="47"/>
      <c r="B48" s="50"/>
      <c r="C48" s="51"/>
      <c r="D48" s="50"/>
      <c r="G48" s="47"/>
      <c r="H48" s="48"/>
      <c r="I48" s="49"/>
      <c r="J48" s="48"/>
    </row>
    <row r="49" spans="1:10" ht="18">
      <c r="A49" s="47"/>
      <c r="B49" s="52"/>
      <c r="C49" s="53"/>
      <c r="D49" s="52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4:P14"/>
    <mergeCell ref="O13:P13"/>
    <mergeCell ref="K3:L9"/>
    <mergeCell ref="C14:D14"/>
    <mergeCell ref="E14:F14"/>
    <mergeCell ref="G14:H14"/>
    <mergeCell ref="I14:J14"/>
    <mergeCell ref="A12:N12"/>
    <mergeCell ref="C13:D13"/>
    <mergeCell ref="E13:F13"/>
    <mergeCell ref="G13:H13"/>
    <mergeCell ref="I13:J13"/>
    <mergeCell ref="K13:L13"/>
    <mergeCell ref="M13:N13"/>
    <mergeCell ref="M14:N14"/>
    <mergeCell ref="K14:L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0"/>
  <sheetViews>
    <sheetView showGridLines="0" zoomScale="55" zoomScaleNormal="55" workbookViewId="0" topLeftCell="A13">
      <selection activeCell="J10" sqref="J10"/>
    </sheetView>
  </sheetViews>
  <sheetFormatPr defaultColWidth="9.140625" defaultRowHeight="15"/>
  <cols>
    <col min="1" max="1" width="9.7109375" style="0" customWidth="1"/>
    <col min="2" max="2" width="48.42187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5" thickBot="1">
      <c r="A1" s="37" t="s">
        <v>3</v>
      </c>
      <c r="B1" s="36" t="s">
        <v>19</v>
      </c>
      <c r="D1" s="40" t="s">
        <v>32</v>
      </c>
      <c r="E1" s="39">
        <v>2</v>
      </c>
      <c r="F1" s="41" t="s">
        <v>33</v>
      </c>
      <c r="G1" s="38">
        <v>0</v>
      </c>
    </row>
    <row r="2" spans="1:10" ht="21.6" thickBot="1">
      <c r="A2" s="2" t="str">
        <f>"Tabela grupy "&amp;B1</f>
        <v>Tabela grupy F</v>
      </c>
      <c r="J2" s="2"/>
    </row>
    <row r="3" spans="1:13" ht="26.25" customHeight="1">
      <c r="A3" s="42" t="s">
        <v>34</v>
      </c>
      <c r="B3" s="43" t="s">
        <v>2</v>
      </c>
      <c r="C3" s="44" t="s">
        <v>35</v>
      </c>
      <c r="D3" s="45" t="s">
        <v>36</v>
      </c>
      <c r="E3" s="45" t="s">
        <v>37</v>
      </c>
      <c r="F3" s="45" t="s">
        <v>38</v>
      </c>
      <c r="G3" s="45" t="s">
        <v>39</v>
      </c>
      <c r="H3" s="45" t="s">
        <v>40</v>
      </c>
      <c r="I3" s="46" t="s">
        <v>41</v>
      </c>
      <c r="K3" s="117" t="s">
        <v>19</v>
      </c>
      <c r="L3" s="125"/>
      <c r="M3" s="63"/>
    </row>
    <row r="4" spans="1:13" ht="26.25" customHeight="1">
      <c r="A4" s="10">
        <v>1</v>
      </c>
      <c r="B4" s="11" t="str">
        <f>VLOOKUP($B$1&amp;A4,'Lista Zespołów'!$A$4:$E$75,3,FALSE)</f>
        <v>Esperanto Warszawa 1</v>
      </c>
      <c r="C4" s="33">
        <f aca="true" t="shared" si="0" ref="C4:C7">D4*$E$1+E4*$G$1</f>
        <v>2</v>
      </c>
      <c r="D4" s="34">
        <f aca="true" t="shared" si="1" ref="D4:D9">IF($C15&gt;$D15,1,0)+IF($E15&gt;$F15,1,0)+IF($G15&gt;$H15,1,0)+IF($I15&gt;$J15,1,0)+IF($K15&gt;$L15,1,0)+IF($M15&gt;$N15,1,0)+IF($O15&gt;$P15,1,0)</f>
        <v>1</v>
      </c>
      <c r="E4" s="34">
        <f aca="true" t="shared" si="2" ref="E4:E9">IF($C15&lt;$D15,1,0)+IF($E15&lt;$F15,1,0)+IF($G15&lt;$H15,1,0)+IF($I15&lt;$J15,1,0)+IF($K15&lt;$L15,1,0)+IF($M15&lt;$N15,1,0)+IF($O15&lt;$P15,1,0)</f>
        <v>4</v>
      </c>
      <c r="F4" s="34">
        <f aca="true" t="shared" si="3" ref="F4:F7">E4+D4</f>
        <v>5</v>
      </c>
      <c r="G4" s="34">
        <f>SUM(D$15:D$21)</f>
        <v>57</v>
      </c>
      <c r="H4" s="34">
        <f>SUM(C$15:C$21)</f>
        <v>69</v>
      </c>
      <c r="I4" s="35">
        <f aca="true" t="shared" si="4" ref="I4:I7">_xlfn.IFERROR(G4/H4,0)</f>
        <v>0.8260869565217391</v>
      </c>
      <c r="J4">
        <v>5</v>
      </c>
      <c r="K4" s="125"/>
      <c r="L4" s="125"/>
      <c r="M4" s="63"/>
    </row>
    <row r="5" spans="1:13" ht="26.25" customHeight="1">
      <c r="A5" s="12">
        <v>2</v>
      </c>
      <c r="B5" s="13" t="str">
        <f>VLOOKUP($B$1&amp;A5,'Lista Zespołów'!$A$4:$E$75,3,FALSE)</f>
        <v>MUKS Krótka 1</v>
      </c>
      <c r="C5" s="30">
        <f t="shared" si="0"/>
        <v>8</v>
      </c>
      <c r="D5" s="31">
        <f t="shared" si="1"/>
        <v>4</v>
      </c>
      <c r="E5" s="31">
        <f t="shared" si="2"/>
        <v>1</v>
      </c>
      <c r="F5" s="31">
        <f t="shared" si="3"/>
        <v>5</v>
      </c>
      <c r="G5" s="31">
        <f>SUM(F$15:F$21)</f>
        <v>69</v>
      </c>
      <c r="H5" s="31">
        <f>SUM(E$15:E$21)</f>
        <v>47</v>
      </c>
      <c r="I5" s="32">
        <f t="shared" si="4"/>
        <v>1.4680851063829787</v>
      </c>
      <c r="J5">
        <v>2</v>
      </c>
      <c r="K5" s="125"/>
      <c r="L5" s="125"/>
      <c r="M5" s="63"/>
    </row>
    <row r="6" spans="1:13" ht="26.25" customHeight="1">
      <c r="A6" s="10">
        <v>3</v>
      </c>
      <c r="B6" s="11" t="str">
        <f>VLOOKUP($B$1&amp;A6,'Lista Zespołów'!$A$4:$E$75,3,FALSE)</f>
        <v>Sparta Warszawa 1</v>
      </c>
      <c r="C6" s="33">
        <f t="shared" si="0"/>
        <v>10</v>
      </c>
      <c r="D6" s="34">
        <f t="shared" si="1"/>
        <v>5</v>
      </c>
      <c r="E6" s="34">
        <f t="shared" si="2"/>
        <v>0</v>
      </c>
      <c r="F6" s="34">
        <f t="shared" si="3"/>
        <v>5</v>
      </c>
      <c r="G6" s="34">
        <f>SUM(H$15:H$21)</f>
        <v>75</v>
      </c>
      <c r="H6" s="34">
        <f>SUM(G$15:G$21)</f>
        <v>38</v>
      </c>
      <c r="I6" s="35">
        <f t="shared" si="4"/>
        <v>1.9736842105263157</v>
      </c>
      <c r="J6">
        <v>1</v>
      </c>
      <c r="K6" s="125"/>
      <c r="L6" s="125"/>
      <c r="M6" s="63"/>
    </row>
    <row r="7" spans="1:13" ht="26.25" customHeight="1">
      <c r="A7" s="12">
        <v>4</v>
      </c>
      <c r="B7" s="13" t="str">
        <f>VLOOKUP($B$1&amp;A7,'Lista Zespołów'!$A$4:$E$75,3,FALSE)</f>
        <v>Beta Błonie 1</v>
      </c>
      <c r="C7" s="30">
        <f t="shared" si="0"/>
        <v>6</v>
      </c>
      <c r="D7" s="31">
        <f t="shared" si="1"/>
        <v>3</v>
      </c>
      <c r="E7" s="31">
        <f t="shared" si="2"/>
        <v>2</v>
      </c>
      <c r="F7" s="31">
        <f t="shared" si="3"/>
        <v>5</v>
      </c>
      <c r="G7" s="31">
        <f>SUM(J$15:J$21)</f>
        <v>69</v>
      </c>
      <c r="H7" s="31">
        <f>SUM(I$15:I$21)</f>
        <v>47</v>
      </c>
      <c r="I7" s="32">
        <f t="shared" si="4"/>
        <v>1.4680851063829787</v>
      </c>
      <c r="J7">
        <v>3</v>
      </c>
      <c r="K7" s="125"/>
      <c r="L7" s="125"/>
      <c r="M7" s="63"/>
    </row>
    <row r="8" spans="1:13" ht="26.25" customHeight="1">
      <c r="A8" s="10">
        <v>5</v>
      </c>
      <c r="B8" s="11" t="str">
        <f>VLOOKUP($B$1&amp;A8,'Lista Zespołów'!$A$4:$E$75,3,FALSE)</f>
        <v>Dębina Nieporęt 4</v>
      </c>
      <c r="C8" s="33">
        <f>D8*$E$1+E8*$G$1</f>
        <v>4</v>
      </c>
      <c r="D8" s="34">
        <f t="shared" si="1"/>
        <v>2</v>
      </c>
      <c r="E8" s="34">
        <f t="shared" si="2"/>
        <v>3</v>
      </c>
      <c r="F8" s="34">
        <f>E8+D8</f>
        <v>5</v>
      </c>
      <c r="G8" s="34">
        <f>SUM(L$15:L$21)</f>
        <v>53</v>
      </c>
      <c r="H8" s="34">
        <f>SUM(K$15:K$21)</f>
        <v>62</v>
      </c>
      <c r="I8" s="35">
        <f>_xlfn.IFERROR(G8/H8,0)</f>
        <v>0.8548387096774194</v>
      </c>
      <c r="J8">
        <v>4</v>
      </c>
      <c r="K8" s="125"/>
      <c r="L8" s="125"/>
      <c r="M8" s="63"/>
    </row>
    <row r="9" spans="1:13" ht="26.25" customHeight="1">
      <c r="A9" s="12">
        <v>6</v>
      </c>
      <c r="B9" s="13" t="str">
        <f>VLOOKUP($B$1&amp;A9,'Lista Zespołów'!$A$4:$E$75,3,FALSE)</f>
        <v>Sparta Grodzisk Maz. 1</v>
      </c>
      <c r="C9" s="30">
        <f aca="true" t="shared" si="5" ref="C9">D9*$E$1+E9*$G$1</f>
        <v>0</v>
      </c>
      <c r="D9" s="31">
        <f t="shared" si="1"/>
        <v>0</v>
      </c>
      <c r="E9" s="31">
        <f t="shared" si="2"/>
        <v>5</v>
      </c>
      <c r="F9" s="31">
        <f aca="true" t="shared" si="6" ref="F9">E9+D9</f>
        <v>5</v>
      </c>
      <c r="G9" s="31">
        <f>SUM(N$15:N$21)</f>
        <v>15</v>
      </c>
      <c r="H9" s="31">
        <f>SUM(M$15:M$21)</f>
        <v>75</v>
      </c>
      <c r="I9" s="32">
        <f aca="true" t="shared" si="7" ref="I9">_xlfn.IFERROR(G9/H9,0)</f>
        <v>0.2</v>
      </c>
      <c r="J9">
        <v>6</v>
      </c>
      <c r="K9" s="125"/>
      <c r="L9" s="125"/>
      <c r="M9" s="63"/>
    </row>
    <row r="10" spans="1:3" ht="15">
      <c r="A10" s="8"/>
      <c r="B10" s="1"/>
      <c r="C10" s="7"/>
    </row>
    <row r="11" spans="1:4" ht="21">
      <c r="A11" s="2" t="str">
        <f>"Mecze grupy "&amp;$B$1</f>
        <v>Mecze grupy F</v>
      </c>
      <c r="D11" s="2"/>
    </row>
    <row r="12" spans="1:14" ht="18.75" customHeight="1" thickBot="1">
      <c r="A12" s="120" t="s">
        <v>42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16" ht="25.9">
      <c r="A13" s="14" t="s">
        <v>34</v>
      </c>
      <c r="B13" s="16"/>
      <c r="C13" s="122">
        <v>1</v>
      </c>
      <c r="D13" s="146"/>
      <c r="E13" s="122">
        <v>2</v>
      </c>
      <c r="F13" s="146"/>
      <c r="G13" s="122">
        <v>3</v>
      </c>
      <c r="H13" s="146"/>
      <c r="I13" s="122">
        <v>4</v>
      </c>
      <c r="J13" s="146"/>
      <c r="K13" s="122">
        <v>5</v>
      </c>
      <c r="L13" s="146"/>
      <c r="M13" s="115">
        <v>6</v>
      </c>
      <c r="N13" s="116"/>
      <c r="O13" s="115"/>
      <c r="P13" s="116"/>
    </row>
    <row r="14" spans="1:16" ht="51.75" customHeight="1" thickBot="1">
      <c r="A14" s="15"/>
      <c r="B14" s="62" t="s">
        <v>2</v>
      </c>
      <c r="C14" s="118" t="str">
        <f>VLOOKUP($B$1&amp;C13,'Lista Zespołów'!$A$4:$E$75,3,FALSE)</f>
        <v>Esperanto Warszawa 1</v>
      </c>
      <c r="D14" s="119"/>
      <c r="E14" s="118" t="str">
        <f>VLOOKUP($B$1&amp;E13,'Lista Zespołów'!$A$4:$E$75,3,FALSE)</f>
        <v>MUKS Krótka 1</v>
      </c>
      <c r="F14" s="119"/>
      <c r="G14" s="118" t="str">
        <f>VLOOKUP($B$1&amp;G13,'Lista Zespołów'!$A$4:$E$75,3,FALSE)</f>
        <v>Sparta Warszawa 1</v>
      </c>
      <c r="H14" s="119"/>
      <c r="I14" s="118" t="str">
        <f>VLOOKUP($B$1&amp;I13,'Lista Zespołów'!$A$4:$E$75,3,FALSE)</f>
        <v>Beta Błonie 1</v>
      </c>
      <c r="J14" s="119"/>
      <c r="K14" s="123" t="str">
        <f>VLOOKUP($B$1&amp;K13,'Lista Zespołów'!$A$4:$E$75,3,FALSE)</f>
        <v>Dębina Nieporęt 4</v>
      </c>
      <c r="L14" s="124"/>
      <c r="M14" s="118" t="str">
        <f>VLOOKUP($B$1&amp;M13,'Lista Zespołów'!$A$4:$E$75,3,FALSE)</f>
        <v>Sparta Grodzisk Maz. 1</v>
      </c>
      <c r="N14" s="119"/>
      <c r="O14" s="113"/>
      <c r="P14" s="114"/>
    </row>
    <row r="15" spans="1:16" ht="73.5" customHeight="1" thickBot="1">
      <c r="A15" s="66">
        <v>1</v>
      </c>
      <c r="B15" s="75" t="str">
        <f>VLOOKUP($B$1&amp;A15,'Lista Zespołów'!$A$4:$E$75,3,FALSE)</f>
        <v>Esperanto Warszawa 1</v>
      </c>
      <c r="C15" s="22" t="s">
        <v>43</v>
      </c>
      <c r="D15" s="23" t="s">
        <v>43</v>
      </c>
      <c r="E15" s="17">
        <v>5</v>
      </c>
      <c r="F15" s="27">
        <v>15</v>
      </c>
      <c r="G15" s="17">
        <v>9</v>
      </c>
      <c r="H15" s="27">
        <v>15</v>
      </c>
      <c r="I15" s="17">
        <v>12</v>
      </c>
      <c r="J15" s="27">
        <v>15</v>
      </c>
      <c r="K15" s="17">
        <v>16</v>
      </c>
      <c r="L15" s="27">
        <v>18</v>
      </c>
      <c r="M15" s="17">
        <v>15</v>
      </c>
      <c r="N15" s="27">
        <v>6</v>
      </c>
      <c r="O15" s="17"/>
      <c r="P15" s="27"/>
    </row>
    <row r="16" spans="1:16" ht="73.5" customHeight="1" thickBot="1">
      <c r="A16" s="67">
        <v>2</v>
      </c>
      <c r="B16" s="76" t="str">
        <f>VLOOKUP($B$1&amp;A16,'Lista Zespołów'!$A$4:$E$75,3,FALSE)</f>
        <v>MUKS Krótka 1</v>
      </c>
      <c r="C16" s="69">
        <f>IF(F15="","",F15)</f>
        <v>15</v>
      </c>
      <c r="D16" s="70">
        <f>IF(E15="","",E15)</f>
        <v>5</v>
      </c>
      <c r="E16" s="24" t="s">
        <v>43</v>
      </c>
      <c r="F16" s="25" t="s">
        <v>43</v>
      </c>
      <c r="G16" s="21">
        <v>9</v>
      </c>
      <c r="H16" s="28">
        <v>15</v>
      </c>
      <c r="I16" s="21">
        <v>15</v>
      </c>
      <c r="J16" s="28">
        <v>12</v>
      </c>
      <c r="K16" s="21">
        <v>15</v>
      </c>
      <c r="L16" s="28">
        <v>13</v>
      </c>
      <c r="M16" s="21">
        <v>15</v>
      </c>
      <c r="N16" s="28">
        <v>2</v>
      </c>
      <c r="O16" s="21"/>
      <c r="P16" s="28"/>
    </row>
    <row r="17" spans="1:16" ht="73.5" customHeight="1" thickBot="1">
      <c r="A17" s="66">
        <v>3</v>
      </c>
      <c r="B17" s="75" t="str">
        <f>VLOOKUP($B$1&amp;A17,'Lista Zespołów'!$A$4:$E$75,3,FALSE)</f>
        <v>Sparta Warszawa 1</v>
      </c>
      <c r="C17" s="68">
        <f>IF(H15="","",H15)</f>
        <v>15</v>
      </c>
      <c r="D17" s="71">
        <f>IF(G15="","",G15)</f>
        <v>9</v>
      </c>
      <c r="E17" s="68">
        <f>IF(H16="","",H16)</f>
        <v>15</v>
      </c>
      <c r="F17" s="71">
        <f>IF(G16="","",G16)</f>
        <v>9</v>
      </c>
      <c r="G17" s="26" t="s">
        <v>43</v>
      </c>
      <c r="H17" s="23" t="s">
        <v>43</v>
      </c>
      <c r="I17" s="17">
        <v>15</v>
      </c>
      <c r="J17" s="27">
        <v>12</v>
      </c>
      <c r="K17" s="17">
        <v>15</v>
      </c>
      <c r="L17" s="27">
        <v>3</v>
      </c>
      <c r="M17" s="17">
        <v>15</v>
      </c>
      <c r="N17" s="27">
        <v>5</v>
      </c>
      <c r="O17" s="17"/>
      <c r="P17" s="27"/>
    </row>
    <row r="18" spans="1:16" ht="73.5" customHeight="1" thickBot="1">
      <c r="A18" s="67">
        <v>4</v>
      </c>
      <c r="B18" s="76" t="str">
        <f>VLOOKUP($B$1&amp;A18,'Lista Zespołów'!$A$4:$E$75,3,FALSE)</f>
        <v>Beta Błonie 1</v>
      </c>
      <c r="C18" s="69">
        <f>IF(J15="","",J15)</f>
        <v>15</v>
      </c>
      <c r="D18" s="70">
        <f>IF(I15="","",I15)</f>
        <v>12</v>
      </c>
      <c r="E18" s="69">
        <f>IF(J16="","",J16)</f>
        <v>12</v>
      </c>
      <c r="F18" s="70">
        <f>IF(I16="","",I16)</f>
        <v>15</v>
      </c>
      <c r="G18" s="69">
        <f>IF(J17="","",J17)</f>
        <v>12</v>
      </c>
      <c r="H18" s="70">
        <f>IF(I17="","",I17)</f>
        <v>15</v>
      </c>
      <c r="I18" s="24" t="s">
        <v>43</v>
      </c>
      <c r="J18" s="25" t="s">
        <v>43</v>
      </c>
      <c r="K18" s="21">
        <v>15</v>
      </c>
      <c r="L18" s="28">
        <v>4</v>
      </c>
      <c r="M18" s="21">
        <v>15</v>
      </c>
      <c r="N18" s="28">
        <v>1</v>
      </c>
      <c r="O18" s="21"/>
      <c r="P18" s="28"/>
    </row>
    <row r="19" spans="1:16" ht="73.5" customHeight="1" thickBot="1">
      <c r="A19" s="67">
        <v>5</v>
      </c>
      <c r="B19" s="74" t="str">
        <f>VLOOKUP($B$1&amp;A19,'Lista Zespołów'!$A$4:$E$75,3,FALSE)</f>
        <v>Dębina Nieporęt 4</v>
      </c>
      <c r="C19" s="69">
        <f>IF(L15="","",L15)</f>
        <v>18</v>
      </c>
      <c r="D19" s="70">
        <f>IF(K15="","",K15)</f>
        <v>16</v>
      </c>
      <c r="E19" s="69">
        <f>IF(L16="","",L16)</f>
        <v>13</v>
      </c>
      <c r="F19" s="70">
        <f>IF(K16="","",K16)</f>
        <v>15</v>
      </c>
      <c r="G19" s="69">
        <f>IF(L17="","",L17)</f>
        <v>3</v>
      </c>
      <c r="H19" s="70">
        <f>IF(K17="","",K17)</f>
        <v>15</v>
      </c>
      <c r="I19" s="69">
        <f>IF(L18="","",L18)</f>
        <v>4</v>
      </c>
      <c r="J19" s="70">
        <f>IF(K18="","",K18)</f>
        <v>15</v>
      </c>
      <c r="K19" s="24" t="s">
        <v>43</v>
      </c>
      <c r="L19" s="56" t="s">
        <v>43</v>
      </c>
      <c r="M19" s="17">
        <v>15</v>
      </c>
      <c r="N19" s="27">
        <v>1</v>
      </c>
      <c r="O19" s="21"/>
      <c r="P19" s="28"/>
    </row>
    <row r="20" spans="1:16" ht="73.5" customHeight="1" thickBot="1">
      <c r="A20" s="67">
        <v>6</v>
      </c>
      <c r="B20" s="76" t="str">
        <f>VLOOKUP($B$1&amp;A20,'Lista Zespołów'!$A$4:$E$75,3,FALSE)</f>
        <v>Sparta Grodzisk Maz. 1</v>
      </c>
      <c r="C20" s="69">
        <f>IF(N15="","",N15)</f>
        <v>6</v>
      </c>
      <c r="D20" s="70">
        <f>IF(M15="","",M15)</f>
        <v>15</v>
      </c>
      <c r="E20" s="69">
        <f>IF(N16="","",N16)</f>
        <v>2</v>
      </c>
      <c r="F20" s="70">
        <f>IF(M16="","",M16)</f>
        <v>15</v>
      </c>
      <c r="G20" s="69">
        <f>IF(N17="","",N17)</f>
        <v>5</v>
      </c>
      <c r="H20" s="70">
        <f>IF(M17="","",M17)</f>
        <v>15</v>
      </c>
      <c r="I20" s="69">
        <f>IF(N18="","",N18)</f>
        <v>1</v>
      </c>
      <c r="J20" s="70">
        <f>IF(M18="","",M18)</f>
        <v>15</v>
      </c>
      <c r="K20" s="69">
        <f>IF(N19="","",N19)</f>
        <v>1</v>
      </c>
      <c r="L20" s="70">
        <f>IF(M19="","",M19)</f>
        <v>15</v>
      </c>
      <c r="M20" s="24" t="s">
        <v>43</v>
      </c>
      <c r="N20" s="56" t="s">
        <v>43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5">
      <c r="A24" s="47">
        <v>1</v>
      </c>
      <c r="B24" s="50" t="str">
        <f>VLOOKUP(H24,'Lista Zespołów'!$A$4:$E$75,3,FALSE)</f>
        <v>Esperanto Warszawa 1</v>
      </c>
      <c r="C24" s="51" t="s">
        <v>44</v>
      </c>
      <c r="D24" s="50" t="str">
        <f>VLOOKUP(J24,'Lista Zespołów'!$A$4:$E$75,3,FALSE)</f>
        <v>Sparta Grodzisk Maz. 1</v>
      </c>
      <c r="F24" t="s">
        <v>45</v>
      </c>
      <c r="G24" s="57">
        <v>1</v>
      </c>
      <c r="H24" s="58" t="str">
        <f>$B$1&amp;1</f>
        <v>F1</v>
      </c>
      <c r="I24" s="59" t="s">
        <v>44</v>
      </c>
      <c r="J24" s="58" t="str">
        <f>$B$1&amp;6</f>
        <v>F6</v>
      </c>
    </row>
    <row r="25" spans="1:10" ht="17.45">
      <c r="A25" s="47">
        <v>2</v>
      </c>
      <c r="B25" s="50" t="str">
        <f>VLOOKUP(H25,'Lista Zespołów'!$A$4:$E$75,3,FALSE)</f>
        <v>MUKS Krótka 1</v>
      </c>
      <c r="C25" s="51" t="s">
        <v>44</v>
      </c>
      <c r="D25" s="50" t="str">
        <f>VLOOKUP(J25,'Lista Zespołów'!$A$4:$E$75,3,FALSE)</f>
        <v>Dębina Nieporęt 4</v>
      </c>
      <c r="F25" t="s">
        <v>45</v>
      </c>
      <c r="G25" s="57">
        <v>2</v>
      </c>
      <c r="H25" s="58" t="str">
        <f>$B$1&amp;2</f>
        <v>F2</v>
      </c>
      <c r="I25" s="59" t="s">
        <v>44</v>
      </c>
      <c r="J25" s="58" t="str">
        <f>$B$1&amp;5</f>
        <v>F5</v>
      </c>
    </row>
    <row r="26" spans="1:10" ht="17.45">
      <c r="A26" s="47">
        <v>3</v>
      </c>
      <c r="B26" s="50" t="str">
        <f>VLOOKUP(H26,'Lista Zespołów'!$A$4:$E$75,3,FALSE)</f>
        <v>Sparta Warszawa 1</v>
      </c>
      <c r="C26" s="51" t="s">
        <v>44</v>
      </c>
      <c r="D26" s="50" t="str">
        <f>VLOOKUP(J26,'Lista Zespołów'!$A$4:$E$75,3,FALSE)</f>
        <v>Beta Błonie 1</v>
      </c>
      <c r="F26" t="s">
        <v>45</v>
      </c>
      <c r="G26" s="57">
        <v>3</v>
      </c>
      <c r="H26" s="58" t="str">
        <f>$B$1&amp;3</f>
        <v>F3</v>
      </c>
      <c r="I26" s="59" t="s">
        <v>44</v>
      </c>
      <c r="J26" s="60" t="str">
        <f>$B$1&amp;4</f>
        <v>F4</v>
      </c>
    </row>
    <row r="27" spans="2:10" ht="17.45">
      <c r="B27" s="50"/>
      <c r="G27" s="61"/>
      <c r="H27" s="60"/>
      <c r="I27" s="59"/>
      <c r="J27" s="60"/>
    </row>
    <row r="28" spans="1:10" ht="17.45">
      <c r="A28" s="47">
        <v>4</v>
      </c>
      <c r="B28" s="50" t="str">
        <f>VLOOKUP(H28,'Lista Zespołów'!$A$4:$E$75,3,FALSE)</f>
        <v>Sparta Grodzisk Maz. 1</v>
      </c>
      <c r="C28" s="51" t="s">
        <v>44</v>
      </c>
      <c r="D28" s="50" t="str">
        <f>VLOOKUP(J28,'Lista Zespołów'!$A$4:$E$75,3,FALSE)</f>
        <v>Beta Błonie 1</v>
      </c>
      <c r="F28" t="s">
        <v>45</v>
      </c>
      <c r="G28" s="57">
        <v>4</v>
      </c>
      <c r="H28" s="58" t="str">
        <f>$B$1&amp;6</f>
        <v>F6</v>
      </c>
      <c r="I28" s="59" t="s">
        <v>44</v>
      </c>
      <c r="J28" s="58" t="str">
        <f>$B$1&amp;4</f>
        <v>F4</v>
      </c>
    </row>
    <row r="29" spans="1:10" ht="17.45">
      <c r="A29" s="47">
        <v>5</v>
      </c>
      <c r="B29" s="50" t="str">
        <f>VLOOKUP(H29,'Lista Zespołów'!$A$4:$E$75,3,FALSE)</f>
        <v>Dębina Nieporęt 4</v>
      </c>
      <c r="C29" s="51" t="s">
        <v>44</v>
      </c>
      <c r="D29" s="50" t="str">
        <f>VLOOKUP(J29,'Lista Zespołów'!$A$4:$E$75,3,FALSE)</f>
        <v>Sparta Warszawa 1</v>
      </c>
      <c r="F29" t="s">
        <v>45</v>
      </c>
      <c r="G29" s="57">
        <v>5</v>
      </c>
      <c r="H29" s="58" t="str">
        <f>$B$1&amp;5</f>
        <v>F5</v>
      </c>
      <c r="I29" s="59" t="s">
        <v>44</v>
      </c>
      <c r="J29" s="58" t="str">
        <f>$B$1&amp;3</f>
        <v>F3</v>
      </c>
    </row>
    <row r="30" spans="1:10" ht="17.45">
      <c r="A30" s="47">
        <v>6</v>
      </c>
      <c r="B30" s="50" t="str">
        <f>VLOOKUP(H30,'Lista Zespołów'!$A$4:$E$75,3,FALSE)</f>
        <v>Esperanto Warszawa 1</v>
      </c>
      <c r="C30" s="51" t="s">
        <v>44</v>
      </c>
      <c r="D30" s="50" t="str">
        <f>VLOOKUP(J30,'Lista Zespołów'!$A$4:$E$75,3,FALSE)</f>
        <v>MUKS Krótka 1</v>
      </c>
      <c r="F30" t="s">
        <v>45</v>
      </c>
      <c r="G30" s="57">
        <v>6</v>
      </c>
      <c r="H30" s="60" t="str">
        <f>$B$1&amp;1</f>
        <v>F1</v>
      </c>
      <c r="I30" s="59" t="s">
        <v>44</v>
      </c>
      <c r="J30" s="60" t="str">
        <f>$B$1&amp;2</f>
        <v>F2</v>
      </c>
    </row>
    <row r="31" spans="2:10" ht="17.45">
      <c r="B31" s="50"/>
      <c r="G31" s="61"/>
      <c r="H31" s="60"/>
      <c r="I31" s="59"/>
      <c r="J31" s="60"/>
    </row>
    <row r="32" spans="1:10" ht="17.45">
      <c r="A32" s="47">
        <v>7</v>
      </c>
      <c r="B32" s="50" t="str">
        <f>VLOOKUP(H32,'Lista Zespołów'!$A$4:$E$75,3,FALSE)</f>
        <v>MUKS Krótka 1</v>
      </c>
      <c r="C32" s="51" t="s">
        <v>44</v>
      </c>
      <c r="D32" s="50" t="str">
        <f>VLOOKUP(J32,'Lista Zespołów'!$A$4:$E$75,3,FALSE)</f>
        <v>Sparta Grodzisk Maz. 1</v>
      </c>
      <c r="F32" t="s">
        <v>45</v>
      </c>
      <c r="G32" s="57">
        <v>7</v>
      </c>
      <c r="H32" s="58" t="str">
        <f>$B$1&amp;2</f>
        <v>F2</v>
      </c>
      <c r="I32" s="59" t="s">
        <v>44</v>
      </c>
      <c r="J32" s="58" t="str">
        <f>$B$1&amp;6</f>
        <v>F6</v>
      </c>
    </row>
    <row r="33" spans="1:10" ht="17.45">
      <c r="A33" s="47">
        <v>8</v>
      </c>
      <c r="B33" s="50" t="str">
        <f>VLOOKUP(H33,'Lista Zespołów'!$A$4:$E$75,3,FALSE)</f>
        <v>Sparta Warszawa 1</v>
      </c>
      <c r="C33" s="51" t="s">
        <v>44</v>
      </c>
      <c r="D33" s="50" t="str">
        <f>VLOOKUP(J33,'Lista Zespołów'!$A$4:$E$75,3,FALSE)</f>
        <v>Esperanto Warszawa 1</v>
      </c>
      <c r="F33" t="s">
        <v>45</v>
      </c>
      <c r="G33" s="57">
        <v>8</v>
      </c>
      <c r="H33" s="58" t="str">
        <f>$B$1&amp;3</f>
        <v>F3</v>
      </c>
      <c r="I33" s="59" t="s">
        <v>44</v>
      </c>
      <c r="J33" s="58" t="str">
        <f>$B$1&amp;1</f>
        <v>F1</v>
      </c>
    </row>
    <row r="34" spans="1:10" ht="17.45">
      <c r="A34" s="47">
        <v>9</v>
      </c>
      <c r="B34" s="50" t="str">
        <f>VLOOKUP(H34,'Lista Zespołów'!$A$4:$E$75,3,FALSE)</f>
        <v>Beta Błonie 1</v>
      </c>
      <c r="C34" s="51" t="s">
        <v>44</v>
      </c>
      <c r="D34" s="50" t="str">
        <f>VLOOKUP(J34,'Lista Zespołów'!$A$4:$E$75,3,FALSE)</f>
        <v>Dębina Nieporęt 4</v>
      </c>
      <c r="F34" t="s">
        <v>45</v>
      </c>
      <c r="G34" s="57">
        <v>9</v>
      </c>
      <c r="H34" s="60" t="str">
        <f>$B$1&amp;4</f>
        <v>F4</v>
      </c>
      <c r="I34" s="59" t="s">
        <v>44</v>
      </c>
      <c r="J34" s="60" t="str">
        <f>$B$1&amp;5</f>
        <v>F5</v>
      </c>
    </row>
    <row r="35" spans="2:10" ht="17.45">
      <c r="B35" s="50"/>
      <c r="G35" s="61"/>
      <c r="H35" s="60"/>
      <c r="I35" s="59"/>
      <c r="J35" s="60"/>
    </row>
    <row r="36" spans="1:10" ht="17.45">
      <c r="A36" s="47">
        <v>10</v>
      </c>
      <c r="B36" s="50" t="str">
        <f>VLOOKUP(H36,'Lista Zespołów'!$A$4:$E$75,3,FALSE)</f>
        <v>Sparta Grodzisk Maz. 1</v>
      </c>
      <c r="C36" s="51" t="s">
        <v>44</v>
      </c>
      <c r="D36" s="50" t="str">
        <f>VLOOKUP(J36,'Lista Zespołów'!$A$4:$E$75,3,FALSE)</f>
        <v>Dębina Nieporęt 4</v>
      </c>
      <c r="F36" t="s">
        <v>45</v>
      </c>
      <c r="G36" s="57">
        <v>10</v>
      </c>
      <c r="H36" s="60" t="str">
        <f>$B$1&amp;6</f>
        <v>F6</v>
      </c>
      <c r="I36" s="59" t="s">
        <v>44</v>
      </c>
      <c r="J36" s="60" t="str">
        <f>$B$1&amp;5</f>
        <v>F5</v>
      </c>
    </row>
    <row r="37" spans="1:10" ht="17.45">
      <c r="A37" s="47">
        <v>11</v>
      </c>
      <c r="B37" s="50" t="str">
        <f>VLOOKUP(H37,'Lista Zespołów'!$A$4:$E$75,3,FALSE)</f>
        <v>Esperanto Warszawa 1</v>
      </c>
      <c r="C37" s="51" t="s">
        <v>44</v>
      </c>
      <c r="D37" s="50" t="str">
        <f>VLOOKUP(J37,'Lista Zespołów'!$A$4:$E$75,3,FALSE)</f>
        <v>Beta Błonie 1</v>
      </c>
      <c r="F37" t="s">
        <v>45</v>
      </c>
      <c r="G37" s="57">
        <v>11</v>
      </c>
      <c r="H37" s="60" t="str">
        <f>$B$1&amp;1</f>
        <v>F1</v>
      </c>
      <c r="I37" s="59" t="s">
        <v>44</v>
      </c>
      <c r="J37" s="60" t="str">
        <f>$B$1&amp;4</f>
        <v>F4</v>
      </c>
    </row>
    <row r="38" spans="1:10" ht="18">
      <c r="A38" s="47">
        <v>12</v>
      </c>
      <c r="B38" s="50" t="str">
        <f>VLOOKUP(H38,'Lista Zespołów'!$A$4:$E$75,3,FALSE)</f>
        <v>MUKS Krótka 1</v>
      </c>
      <c r="C38" s="53" t="s">
        <v>44</v>
      </c>
      <c r="D38" s="50" t="str">
        <f>VLOOKUP(J38,'Lista Zespołów'!$A$4:$E$75,3,FALSE)</f>
        <v>Sparta Warszawa 1</v>
      </c>
      <c r="F38" t="s">
        <v>45</v>
      </c>
      <c r="G38" s="57">
        <v>12</v>
      </c>
      <c r="H38" s="60" t="str">
        <f>$B$1&amp;2</f>
        <v>F2</v>
      </c>
      <c r="I38" s="59" t="s">
        <v>44</v>
      </c>
      <c r="J38" s="60" t="str">
        <f>$B$1&amp;3</f>
        <v>F3</v>
      </c>
    </row>
    <row r="39" spans="2:10" ht="17.45">
      <c r="B39" s="50"/>
      <c r="G39" s="61"/>
      <c r="H39" s="60"/>
      <c r="I39" s="59"/>
      <c r="J39" s="60"/>
    </row>
    <row r="40" spans="1:10" ht="17.45">
      <c r="A40" s="47">
        <v>13</v>
      </c>
      <c r="B40" s="50" t="str">
        <f>VLOOKUP(H40,'Lista Zespołów'!$A$4:$E$75,3,FALSE)</f>
        <v>Sparta Warszawa 1</v>
      </c>
      <c r="C40" s="51" t="s">
        <v>44</v>
      </c>
      <c r="D40" s="50" t="str">
        <f>VLOOKUP(J40,'Lista Zespołów'!$A$4:$E$75,3,FALSE)</f>
        <v>Sparta Grodzisk Maz. 1</v>
      </c>
      <c r="F40" t="s">
        <v>45</v>
      </c>
      <c r="G40" s="57">
        <v>13</v>
      </c>
      <c r="H40" s="60" t="str">
        <f>$B$1&amp;3</f>
        <v>F3</v>
      </c>
      <c r="I40" s="59" t="s">
        <v>44</v>
      </c>
      <c r="J40" s="60" t="str">
        <f>$B$1&amp;6</f>
        <v>F6</v>
      </c>
    </row>
    <row r="41" spans="1:10" ht="18">
      <c r="A41" s="47">
        <v>14</v>
      </c>
      <c r="B41" s="50" t="str">
        <f>VLOOKUP(H41,'Lista Zespołów'!$A$4:$E$75,3,FALSE)</f>
        <v>Beta Błonie 1</v>
      </c>
      <c r="C41" s="53" t="s">
        <v>44</v>
      </c>
      <c r="D41" s="50" t="str">
        <f>VLOOKUP(J41,'Lista Zespołów'!$A$4:$E$75,3,FALSE)</f>
        <v>MUKS Krótka 1</v>
      </c>
      <c r="F41" t="s">
        <v>45</v>
      </c>
      <c r="G41" s="57">
        <v>14</v>
      </c>
      <c r="H41" s="60" t="str">
        <f>$B$1&amp;4</f>
        <v>F4</v>
      </c>
      <c r="I41" s="59" t="s">
        <v>44</v>
      </c>
      <c r="J41" s="60" t="str">
        <f>$B$1&amp;2</f>
        <v>F2</v>
      </c>
    </row>
    <row r="42" spans="1:10" ht="18">
      <c r="A42" s="47">
        <v>15</v>
      </c>
      <c r="B42" s="50" t="str">
        <f>VLOOKUP(H42,'Lista Zespołów'!$A$4:$E$75,3,FALSE)</f>
        <v>Dębina Nieporęt 4</v>
      </c>
      <c r="C42" s="53" t="s">
        <v>44</v>
      </c>
      <c r="D42" s="50" t="str">
        <f>VLOOKUP(J42,'Lista Zespołów'!$A$4:$E$75,3,FALSE)</f>
        <v>Esperanto Warszawa 1</v>
      </c>
      <c r="F42" t="s">
        <v>45</v>
      </c>
      <c r="G42" s="57">
        <v>15</v>
      </c>
      <c r="H42" s="60" t="str">
        <f>$B$1&amp;5</f>
        <v>F5</v>
      </c>
      <c r="I42" s="59" t="s">
        <v>44</v>
      </c>
      <c r="J42" s="60" t="str">
        <f>$B$1&amp;1</f>
        <v>F1</v>
      </c>
    </row>
    <row r="43" spans="2:4" ht="15">
      <c r="B43" s="54"/>
      <c r="C43" s="54"/>
      <c r="D43" s="54"/>
    </row>
    <row r="44" spans="1:10" ht="18">
      <c r="A44" s="47"/>
      <c r="B44" s="52"/>
      <c r="C44" s="53"/>
      <c r="D44" s="52"/>
      <c r="G44" s="47"/>
      <c r="H44" s="48"/>
      <c r="I44" s="49"/>
      <c r="J44" s="48"/>
    </row>
    <row r="45" spans="1:10" ht="18">
      <c r="A45" s="47"/>
      <c r="B45" s="52"/>
      <c r="C45" s="53"/>
      <c r="D45" s="52"/>
      <c r="G45" s="47"/>
      <c r="H45" s="48"/>
      <c r="I45" s="49"/>
      <c r="J45" s="48"/>
    </row>
    <row r="46" spans="1:10" ht="18">
      <c r="A46" s="47"/>
      <c r="B46" s="50"/>
      <c r="C46" s="51"/>
      <c r="D46" s="50"/>
      <c r="G46" s="47"/>
      <c r="H46" s="48"/>
      <c r="I46" s="49"/>
      <c r="J46" s="48"/>
    </row>
    <row r="48" spans="1:10" ht="18">
      <c r="A48" s="47"/>
      <c r="B48" s="50"/>
      <c r="C48" s="51"/>
      <c r="D48" s="50"/>
      <c r="G48" s="47"/>
      <c r="H48" s="48"/>
      <c r="I48" s="49"/>
      <c r="J48" s="48"/>
    </row>
    <row r="49" spans="1:10" ht="18">
      <c r="A49" s="47"/>
      <c r="B49" s="52"/>
      <c r="C49" s="53"/>
      <c r="D49" s="52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11099-D092-481E-AF90-265946C4C709}">
  <dimension ref="A1:AK30"/>
  <sheetViews>
    <sheetView tabSelected="1" workbookViewId="0" topLeftCell="A1">
      <selection activeCell="AG6" sqref="AG6:AG7"/>
    </sheetView>
  </sheetViews>
  <sheetFormatPr defaultColWidth="27.8515625" defaultRowHeight="15"/>
  <cols>
    <col min="1" max="1" width="10.140625" style="0" customWidth="1"/>
    <col min="3" max="27" width="2.8515625" style="0" customWidth="1"/>
    <col min="28" max="28" width="13.421875" style="0" customWidth="1"/>
    <col min="29" max="35" width="10.57421875" style="0" customWidth="1"/>
    <col min="36" max="36" width="13.421875" style="0" customWidth="1"/>
  </cols>
  <sheetData>
    <row r="1" spans="1:37" ht="26.25">
      <c r="A1" s="84"/>
      <c r="B1" s="85"/>
      <c r="C1" s="86"/>
      <c r="D1" s="86"/>
      <c r="E1" s="85"/>
      <c r="F1" s="85"/>
      <c r="G1" s="86"/>
      <c r="H1" s="86"/>
      <c r="I1" s="85"/>
      <c r="J1" s="85"/>
      <c r="K1" s="86"/>
      <c r="L1" s="86"/>
      <c r="M1" s="85"/>
      <c r="N1" s="85"/>
      <c r="O1" s="86"/>
      <c r="P1" s="86"/>
      <c r="Q1" s="85"/>
      <c r="R1" s="85"/>
      <c r="S1" s="87"/>
      <c r="T1" s="87"/>
      <c r="U1" s="84"/>
      <c r="V1" s="84"/>
      <c r="W1" s="87"/>
      <c r="X1" s="87"/>
      <c r="Y1" s="84"/>
      <c r="Z1" s="84"/>
      <c r="AA1" s="84"/>
      <c r="AB1" s="88"/>
      <c r="AC1" s="88"/>
      <c r="AD1" s="84"/>
      <c r="AE1" s="84"/>
      <c r="AF1" s="84"/>
      <c r="AG1" s="84"/>
      <c r="AH1" s="88"/>
      <c r="AI1" s="84"/>
      <c r="AJ1" s="84"/>
      <c r="AK1" s="84"/>
    </row>
    <row r="2" spans="1:37" ht="15" customHeight="1">
      <c r="A2" s="84"/>
      <c r="B2" s="147" t="s">
        <v>46</v>
      </c>
      <c r="C2" s="132" t="str">
        <f>+B4</f>
        <v xml:space="preserve">UKS Lesznowola 1 </v>
      </c>
      <c r="D2" s="133"/>
      <c r="E2" s="133"/>
      <c r="F2" s="134"/>
      <c r="G2" s="132" t="str">
        <f>+B7</f>
        <v>Saska Warszawa</v>
      </c>
      <c r="H2" s="133"/>
      <c r="I2" s="133"/>
      <c r="J2" s="134"/>
      <c r="K2" s="132" t="str">
        <f>+B10</f>
        <v>Sparta Warszawa 1</v>
      </c>
      <c r="L2" s="133"/>
      <c r="M2" s="133"/>
      <c r="N2" s="134"/>
      <c r="O2" s="132" t="str">
        <f>+B13</f>
        <v>MUKS Krótka Mysiadło 1</v>
      </c>
      <c r="P2" s="133"/>
      <c r="Q2" s="133"/>
      <c r="R2" s="134"/>
      <c r="S2" s="132">
        <v>0</v>
      </c>
      <c r="T2" s="133"/>
      <c r="U2" s="133"/>
      <c r="V2" s="134"/>
      <c r="W2" s="132">
        <v>0</v>
      </c>
      <c r="X2" s="133"/>
      <c r="Y2" s="133"/>
      <c r="Z2" s="134"/>
      <c r="AA2" s="84"/>
      <c r="AB2" s="148" t="s">
        <v>46</v>
      </c>
      <c r="AC2" s="89" t="s">
        <v>47</v>
      </c>
      <c r="AD2" s="149" t="s">
        <v>48</v>
      </c>
      <c r="AE2" s="150"/>
      <c r="AF2" s="138" t="s">
        <v>49</v>
      </c>
      <c r="AG2" s="139"/>
      <c r="AH2" s="148" t="s">
        <v>46</v>
      </c>
      <c r="AI2" s="151" t="s">
        <v>50</v>
      </c>
      <c r="AJ2" s="151" t="s">
        <v>51</v>
      </c>
      <c r="AK2" s="84"/>
    </row>
    <row r="3" spans="1:37" ht="15.75">
      <c r="A3" s="84"/>
      <c r="B3" s="152"/>
      <c r="C3" s="135"/>
      <c r="D3" s="136"/>
      <c r="E3" s="136"/>
      <c r="F3" s="137"/>
      <c r="G3" s="135"/>
      <c r="H3" s="136"/>
      <c r="I3" s="136"/>
      <c r="J3" s="137"/>
      <c r="K3" s="135"/>
      <c r="L3" s="136"/>
      <c r="M3" s="136"/>
      <c r="N3" s="137"/>
      <c r="O3" s="135"/>
      <c r="P3" s="136"/>
      <c r="Q3" s="136"/>
      <c r="R3" s="137"/>
      <c r="S3" s="135"/>
      <c r="T3" s="136"/>
      <c r="U3" s="136"/>
      <c r="V3" s="137"/>
      <c r="W3" s="135"/>
      <c r="X3" s="136"/>
      <c r="Y3" s="136"/>
      <c r="Z3" s="137"/>
      <c r="AA3" s="84"/>
      <c r="AB3" s="153"/>
      <c r="AC3" s="90" t="s">
        <v>46</v>
      </c>
      <c r="AD3" s="154"/>
      <c r="AE3" s="155"/>
      <c r="AF3" s="140"/>
      <c r="AG3" s="141"/>
      <c r="AH3" s="153"/>
      <c r="AI3" s="156"/>
      <c r="AJ3" s="156"/>
      <c r="AK3" s="84"/>
    </row>
    <row r="4" spans="1:37" ht="15">
      <c r="A4" s="84"/>
      <c r="B4" s="130" t="s">
        <v>52</v>
      </c>
      <c r="C4" s="157" t="s">
        <v>46</v>
      </c>
      <c r="D4" s="158"/>
      <c r="E4" s="158"/>
      <c r="F4" s="159"/>
      <c r="G4" s="160">
        <v>1</v>
      </c>
      <c r="H4" s="161">
        <v>2</v>
      </c>
      <c r="I4" s="91">
        <v>8</v>
      </c>
      <c r="J4" s="92">
        <v>15</v>
      </c>
      <c r="K4" s="160">
        <v>0</v>
      </c>
      <c r="L4" s="161">
        <v>2</v>
      </c>
      <c r="M4" s="91">
        <v>13</v>
      </c>
      <c r="N4" s="92">
        <v>15</v>
      </c>
      <c r="O4" s="160">
        <v>2</v>
      </c>
      <c r="P4" s="161">
        <v>0</v>
      </c>
      <c r="Q4" s="91">
        <v>15</v>
      </c>
      <c r="R4" s="92">
        <v>11</v>
      </c>
      <c r="S4" s="160" t="s">
        <v>46</v>
      </c>
      <c r="T4" s="161" t="s">
        <v>46</v>
      </c>
      <c r="U4" s="91" t="s">
        <v>46</v>
      </c>
      <c r="V4" s="92" t="s">
        <v>46</v>
      </c>
      <c r="W4" s="160" t="s">
        <v>46</v>
      </c>
      <c r="X4" s="161" t="s">
        <v>46</v>
      </c>
      <c r="Y4" s="91" t="s">
        <v>46</v>
      </c>
      <c r="Z4" s="92" t="s">
        <v>46</v>
      </c>
      <c r="AA4" s="84"/>
      <c r="AB4" s="128" t="s">
        <v>53</v>
      </c>
      <c r="AC4" s="162" t="s">
        <v>46</v>
      </c>
      <c r="AD4" s="162">
        <v>3</v>
      </c>
      <c r="AE4" s="162">
        <v>4</v>
      </c>
      <c r="AF4" s="163">
        <f>I4+I5+I6+M4+M5+Q4+Q5</f>
        <v>87</v>
      </c>
      <c r="AG4" s="163">
        <f>+J4+J5+J6+N4+N5+R4+R5</f>
        <v>77</v>
      </c>
      <c r="AH4" s="163">
        <v>1.3</v>
      </c>
      <c r="AI4" s="162" t="s">
        <v>46</v>
      </c>
      <c r="AJ4" s="162">
        <v>3</v>
      </c>
      <c r="AK4" s="84"/>
    </row>
    <row r="5" spans="1:37" ht="15">
      <c r="A5" s="84"/>
      <c r="B5" s="130"/>
      <c r="C5" s="164"/>
      <c r="D5" s="165"/>
      <c r="E5" s="165"/>
      <c r="F5" s="166"/>
      <c r="G5" s="167"/>
      <c r="H5" s="168"/>
      <c r="I5" s="93">
        <v>15</v>
      </c>
      <c r="J5" s="94">
        <v>5</v>
      </c>
      <c r="K5" s="167"/>
      <c r="L5" s="168"/>
      <c r="M5" s="93">
        <v>13</v>
      </c>
      <c r="N5" s="94">
        <v>15</v>
      </c>
      <c r="O5" s="167"/>
      <c r="P5" s="168"/>
      <c r="Q5" s="93">
        <v>15</v>
      </c>
      <c r="R5" s="94">
        <v>5</v>
      </c>
      <c r="S5" s="167"/>
      <c r="T5" s="168"/>
      <c r="U5" s="93" t="s">
        <v>46</v>
      </c>
      <c r="V5" s="94" t="s">
        <v>46</v>
      </c>
      <c r="W5" s="167"/>
      <c r="X5" s="168"/>
      <c r="Y5" s="93" t="s">
        <v>46</v>
      </c>
      <c r="Z5" s="94" t="s">
        <v>46</v>
      </c>
      <c r="AA5" s="84"/>
      <c r="AB5" s="129"/>
      <c r="AC5" s="169"/>
      <c r="AD5" s="169"/>
      <c r="AE5" s="169"/>
      <c r="AF5" s="153"/>
      <c r="AG5" s="153"/>
      <c r="AH5" s="153"/>
      <c r="AI5" s="169"/>
      <c r="AJ5" s="169"/>
      <c r="AK5" s="84"/>
    </row>
    <row r="6" spans="1:37" ht="15">
      <c r="A6" s="84"/>
      <c r="B6" s="131"/>
      <c r="C6" s="170"/>
      <c r="D6" s="171"/>
      <c r="E6" s="171"/>
      <c r="F6" s="172"/>
      <c r="G6" s="173"/>
      <c r="H6" s="174"/>
      <c r="I6" s="95">
        <v>8</v>
      </c>
      <c r="J6" s="96">
        <v>11</v>
      </c>
      <c r="K6" s="173"/>
      <c r="L6" s="174"/>
      <c r="M6" s="95" t="s">
        <v>46</v>
      </c>
      <c r="N6" s="96" t="s">
        <v>46</v>
      </c>
      <c r="O6" s="173"/>
      <c r="P6" s="174"/>
      <c r="Q6" s="95" t="s">
        <v>46</v>
      </c>
      <c r="R6" s="96" t="s">
        <v>46</v>
      </c>
      <c r="S6" s="173"/>
      <c r="T6" s="174"/>
      <c r="U6" s="95" t="s">
        <v>46</v>
      </c>
      <c r="V6" s="96" t="s">
        <v>46</v>
      </c>
      <c r="W6" s="173"/>
      <c r="X6" s="174"/>
      <c r="Y6" s="95" t="s">
        <v>46</v>
      </c>
      <c r="Z6" s="96" t="s">
        <v>46</v>
      </c>
      <c r="AA6" s="84"/>
      <c r="AB6" s="128" t="s">
        <v>54</v>
      </c>
      <c r="AC6" s="162" t="s">
        <v>46</v>
      </c>
      <c r="AD6" s="162">
        <v>4</v>
      </c>
      <c r="AE6" s="162">
        <v>3</v>
      </c>
      <c r="AF6" s="163">
        <v>49</v>
      </c>
      <c r="AG6" s="163">
        <v>61</v>
      </c>
      <c r="AH6" s="163">
        <v>0.8</v>
      </c>
      <c r="AI6" s="162" t="s">
        <v>46</v>
      </c>
      <c r="AJ6" s="162">
        <v>2</v>
      </c>
      <c r="AK6" s="84"/>
    </row>
    <row r="7" spans="1:37" ht="15">
      <c r="A7" s="84"/>
      <c r="B7" s="126" t="s">
        <v>54</v>
      </c>
      <c r="C7" s="175">
        <v>2</v>
      </c>
      <c r="D7" s="176">
        <v>1</v>
      </c>
      <c r="E7" s="97">
        <v>15</v>
      </c>
      <c r="F7" s="98">
        <v>8</v>
      </c>
      <c r="G7" s="157" t="s">
        <v>46</v>
      </c>
      <c r="H7" s="158"/>
      <c r="I7" s="158"/>
      <c r="J7" s="159"/>
      <c r="K7" s="167">
        <v>0</v>
      </c>
      <c r="L7" s="168">
        <v>2</v>
      </c>
      <c r="M7" s="93">
        <v>10</v>
      </c>
      <c r="N7" s="94">
        <v>15</v>
      </c>
      <c r="O7" s="167">
        <v>2</v>
      </c>
      <c r="P7" s="168">
        <v>0</v>
      </c>
      <c r="Q7" s="93">
        <v>15</v>
      </c>
      <c r="R7" s="94">
        <v>8</v>
      </c>
      <c r="S7" s="167" t="s">
        <v>46</v>
      </c>
      <c r="T7" s="168" t="s">
        <v>46</v>
      </c>
      <c r="U7" s="93" t="s">
        <v>46</v>
      </c>
      <c r="V7" s="94" t="s">
        <v>46</v>
      </c>
      <c r="W7" s="167" t="s">
        <v>46</v>
      </c>
      <c r="X7" s="168" t="s">
        <v>46</v>
      </c>
      <c r="Y7" s="93" t="s">
        <v>46</v>
      </c>
      <c r="Z7" s="94" t="s">
        <v>46</v>
      </c>
      <c r="AA7" s="84"/>
      <c r="AB7" s="129"/>
      <c r="AC7" s="169"/>
      <c r="AD7" s="169"/>
      <c r="AE7" s="169"/>
      <c r="AF7" s="153"/>
      <c r="AG7" s="153"/>
      <c r="AH7" s="153"/>
      <c r="AI7" s="169"/>
      <c r="AJ7" s="169"/>
      <c r="AK7" s="84"/>
    </row>
    <row r="8" spans="1:37" ht="15">
      <c r="A8" s="84"/>
      <c r="B8" s="126"/>
      <c r="C8" s="175"/>
      <c r="D8" s="176"/>
      <c r="E8" s="97">
        <v>5</v>
      </c>
      <c r="F8" s="98">
        <v>15</v>
      </c>
      <c r="G8" s="164"/>
      <c r="H8" s="165"/>
      <c r="I8" s="165"/>
      <c r="J8" s="166"/>
      <c r="K8" s="167"/>
      <c r="L8" s="168"/>
      <c r="M8" s="93">
        <v>8</v>
      </c>
      <c r="N8" s="94">
        <v>15</v>
      </c>
      <c r="O8" s="167"/>
      <c r="P8" s="168"/>
      <c r="Q8" s="93">
        <v>15</v>
      </c>
      <c r="R8" s="94">
        <v>8</v>
      </c>
      <c r="S8" s="167"/>
      <c r="T8" s="168"/>
      <c r="U8" s="93" t="s">
        <v>46</v>
      </c>
      <c r="V8" s="94" t="s">
        <v>46</v>
      </c>
      <c r="W8" s="167"/>
      <c r="X8" s="168"/>
      <c r="Y8" s="93" t="s">
        <v>46</v>
      </c>
      <c r="Z8" s="94" t="s">
        <v>46</v>
      </c>
      <c r="AA8" s="84"/>
      <c r="AB8" s="128" t="s">
        <v>21</v>
      </c>
      <c r="AC8" s="162" t="s">
        <v>46</v>
      </c>
      <c r="AD8" s="162">
        <v>6</v>
      </c>
      <c r="AE8" s="162">
        <v>0</v>
      </c>
      <c r="AF8" s="163">
        <v>60</v>
      </c>
      <c r="AG8" s="163">
        <v>37</v>
      </c>
      <c r="AH8" s="163">
        <v>1.62</v>
      </c>
      <c r="AI8" s="162" t="s">
        <v>46</v>
      </c>
      <c r="AJ8" s="162">
        <v>1</v>
      </c>
      <c r="AK8" s="84"/>
    </row>
    <row r="9" spans="1:37" ht="15">
      <c r="A9" s="84"/>
      <c r="B9" s="127"/>
      <c r="C9" s="177"/>
      <c r="D9" s="178"/>
      <c r="E9" s="99">
        <v>11</v>
      </c>
      <c r="F9" s="100">
        <v>8</v>
      </c>
      <c r="G9" s="170"/>
      <c r="H9" s="171"/>
      <c r="I9" s="171"/>
      <c r="J9" s="172"/>
      <c r="K9" s="173"/>
      <c r="L9" s="174"/>
      <c r="M9" s="95" t="s">
        <v>46</v>
      </c>
      <c r="N9" s="96" t="s">
        <v>46</v>
      </c>
      <c r="O9" s="173"/>
      <c r="P9" s="174"/>
      <c r="Q9" s="95" t="s">
        <v>46</v>
      </c>
      <c r="R9" s="96" t="s">
        <v>46</v>
      </c>
      <c r="S9" s="173"/>
      <c r="T9" s="174"/>
      <c r="U9" s="95" t="s">
        <v>46</v>
      </c>
      <c r="V9" s="96" t="s">
        <v>46</v>
      </c>
      <c r="W9" s="173"/>
      <c r="X9" s="174"/>
      <c r="Y9" s="95" t="s">
        <v>46</v>
      </c>
      <c r="Z9" s="96" t="s">
        <v>46</v>
      </c>
      <c r="AA9" s="84"/>
      <c r="AB9" s="129"/>
      <c r="AC9" s="169"/>
      <c r="AD9" s="169"/>
      <c r="AE9" s="169"/>
      <c r="AF9" s="153"/>
      <c r="AG9" s="153"/>
      <c r="AH9" s="153"/>
      <c r="AI9" s="169"/>
      <c r="AJ9" s="169"/>
      <c r="AK9" s="84"/>
    </row>
    <row r="10" spans="1:37" ht="15">
      <c r="A10" s="84"/>
      <c r="B10" s="126" t="s">
        <v>21</v>
      </c>
      <c r="C10" s="175">
        <f>+L4</f>
        <v>2</v>
      </c>
      <c r="D10" s="176">
        <v>0</v>
      </c>
      <c r="E10" s="97">
        <f>+N4</f>
        <v>15</v>
      </c>
      <c r="F10" s="98">
        <f>+M4</f>
        <v>13</v>
      </c>
      <c r="G10" s="175">
        <v>2</v>
      </c>
      <c r="H10" s="176">
        <v>0</v>
      </c>
      <c r="I10" s="97">
        <v>15</v>
      </c>
      <c r="J10" s="98">
        <v>10</v>
      </c>
      <c r="K10" s="157" t="s">
        <v>46</v>
      </c>
      <c r="L10" s="158"/>
      <c r="M10" s="158"/>
      <c r="N10" s="159"/>
      <c r="O10" s="167">
        <v>2</v>
      </c>
      <c r="P10" s="168">
        <v>0</v>
      </c>
      <c r="Q10" s="93">
        <v>15</v>
      </c>
      <c r="R10" s="94">
        <v>9</v>
      </c>
      <c r="S10" s="167" t="s">
        <v>46</v>
      </c>
      <c r="T10" s="168" t="s">
        <v>46</v>
      </c>
      <c r="U10" s="93" t="s">
        <v>46</v>
      </c>
      <c r="V10" s="94" t="s">
        <v>46</v>
      </c>
      <c r="W10" s="167" t="s">
        <v>46</v>
      </c>
      <c r="X10" s="168" t="s">
        <v>46</v>
      </c>
      <c r="Y10" s="93" t="s">
        <v>46</v>
      </c>
      <c r="Z10" s="94" t="s">
        <v>46</v>
      </c>
      <c r="AA10" s="84"/>
      <c r="AB10" s="128" t="s">
        <v>55</v>
      </c>
      <c r="AC10" s="162" t="s">
        <v>46</v>
      </c>
      <c r="AD10" s="162">
        <v>0</v>
      </c>
      <c r="AE10" s="162">
        <v>6</v>
      </c>
      <c r="AF10" s="163">
        <v>35</v>
      </c>
      <c r="AG10" s="163">
        <v>60</v>
      </c>
      <c r="AH10" s="163">
        <v>0.58</v>
      </c>
      <c r="AI10" s="162" t="s">
        <v>46</v>
      </c>
      <c r="AJ10" s="162">
        <v>4</v>
      </c>
      <c r="AK10" s="101"/>
    </row>
    <row r="11" spans="1:37" ht="15">
      <c r="A11" s="84"/>
      <c r="B11" s="126"/>
      <c r="C11" s="175"/>
      <c r="D11" s="176"/>
      <c r="E11" s="97">
        <f>+N5</f>
        <v>15</v>
      </c>
      <c r="F11" s="98">
        <v>13</v>
      </c>
      <c r="G11" s="175"/>
      <c r="H11" s="176"/>
      <c r="I11" s="97">
        <v>15</v>
      </c>
      <c r="J11" s="98">
        <v>8</v>
      </c>
      <c r="K11" s="164"/>
      <c r="L11" s="165"/>
      <c r="M11" s="165"/>
      <c r="N11" s="166"/>
      <c r="O11" s="167"/>
      <c r="P11" s="168"/>
      <c r="Q11" s="93">
        <v>15</v>
      </c>
      <c r="R11" s="94">
        <v>10</v>
      </c>
      <c r="S11" s="167"/>
      <c r="T11" s="168"/>
      <c r="U11" s="93" t="s">
        <v>46</v>
      </c>
      <c r="V11" s="94" t="s">
        <v>46</v>
      </c>
      <c r="W11" s="167"/>
      <c r="X11" s="168"/>
      <c r="Y11" s="93" t="s">
        <v>46</v>
      </c>
      <c r="Z11" s="94" t="s">
        <v>46</v>
      </c>
      <c r="AA11" s="84"/>
      <c r="AB11" s="129"/>
      <c r="AC11" s="169"/>
      <c r="AD11" s="169"/>
      <c r="AE11" s="169"/>
      <c r="AF11" s="153"/>
      <c r="AG11" s="153"/>
      <c r="AH11" s="153"/>
      <c r="AI11" s="169"/>
      <c r="AJ11" s="169"/>
      <c r="AK11" s="101"/>
    </row>
    <row r="12" spans="1:37" ht="15">
      <c r="A12" s="84"/>
      <c r="B12" s="127"/>
      <c r="C12" s="177"/>
      <c r="D12" s="178"/>
      <c r="E12" s="99">
        <v>0</v>
      </c>
      <c r="F12" s="100">
        <v>0</v>
      </c>
      <c r="G12" s="177"/>
      <c r="H12" s="178"/>
      <c r="I12" s="99">
        <v>0</v>
      </c>
      <c r="J12" s="100">
        <v>0</v>
      </c>
      <c r="K12" s="170"/>
      <c r="L12" s="171"/>
      <c r="M12" s="171"/>
      <c r="N12" s="172"/>
      <c r="O12" s="173"/>
      <c r="P12" s="174"/>
      <c r="Q12" s="95" t="s">
        <v>46</v>
      </c>
      <c r="R12" s="96" t="s">
        <v>46</v>
      </c>
      <c r="S12" s="173"/>
      <c r="T12" s="174"/>
      <c r="U12" s="95" t="s">
        <v>46</v>
      </c>
      <c r="V12" s="96" t="s">
        <v>46</v>
      </c>
      <c r="W12" s="173"/>
      <c r="X12" s="174"/>
      <c r="Y12" s="95" t="s">
        <v>46</v>
      </c>
      <c r="Z12" s="96" t="s">
        <v>46</v>
      </c>
      <c r="AA12" s="84"/>
      <c r="AB12" s="128">
        <v>0</v>
      </c>
      <c r="AC12" s="102" t="s">
        <v>46</v>
      </c>
      <c r="AD12" s="162">
        <v>0</v>
      </c>
      <c r="AE12" s="162">
        <v>0</v>
      </c>
      <c r="AF12" s="163">
        <v>0</v>
      </c>
      <c r="AG12" s="163">
        <v>0</v>
      </c>
      <c r="AH12" s="163" t="s">
        <v>56</v>
      </c>
      <c r="AI12" s="162" t="s">
        <v>46</v>
      </c>
      <c r="AJ12" s="162" t="s">
        <v>46</v>
      </c>
      <c r="AK12" s="84"/>
    </row>
    <row r="13" spans="1:37" ht="15">
      <c r="A13" s="84"/>
      <c r="B13" s="126" t="s">
        <v>57</v>
      </c>
      <c r="C13" s="175">
        <v>0</v>
      </c>
      <c r="D13" s="176">
        <v>2</v>
      </c>
      <c r="E13" s="97">
        <v>11</v>
      </c>
      <c r="F13" s="98">
        <v>15</v>
      </c>
      <c r="G13" s="175">
        <v>0</v>
      </c>
      <c r="H13" s="176">
        <v>0</v>
      </c>
      <c r="I13" s="97">
        <v>0</v>
      </c>
      <c r="J13" s="98">
        <v>0</v>
      </c>
      <c r="K13" s="175">
        <v>0</v>
      </c>
      <c r="L13" s="176">
        <v>2</v>
      </c>
      <c r="M13" s="97">
        <v>9</v>
      </c>
      <c r="N13" s="98">
        <v>15</v>
      </c>
      <c r="O13" s="157" t="s">
        <v>46</v>
      </c>
      <c r="P13" s="158"/>
      <c r="Q13" s="158"/>
      <c r="R13" s="159"/>
      <c r="S13" s="167" t="s">
        <v>46</v>
      </c>
      <c r="T13" s="168" t="s">
        <v>46</v>
      </c>
      <c r="U13" s="93" t="s">
        <v>46</v>
      </c>
      <c r="V13" s="94" t="s">
        <v>46</v>
      </c>
      <c r="W13" s="167" t="s">
        <v>46</v>
      </c>
      <c r="X13" s="168" t="s">
        <v>46</v>
      </c>
      <c r="Y13" s="93" t="s">
        <v>46</v>
      </c>
      <c r="Z13" s="94" t="s">
        <v>46</v>
      </c>
      <c r="AA13" s="84"/>
      <c r="AB13" s="129"/>
      <c r="AC13" s="103" t="s">
        <v>46</v>
      </c>
      <c r="AD13" s="179"/>
      <c r="AE13" s="179"/>
      <c r="AF13" s="180"/>
      <c r="AG13" s="180"/>
      <c r="AH13" s="153"/>
      <c r="AI13" s="179"/>
      <c r="AJ13" s="179"/>
      <c r="AK13" s="84"/>
    </row>
    <row r="14" spans="1:37" ht="15">
      <c r="A14" s="84"/>
      <c r="B14" s="126"/>
      <c r="C14" s="175"/>
      <c r="D14" s="176"/>
      <c r="E14" s="97">
        <v>5</v>
      </c>
      <c r="F14" s="98">
        <v>15</v>
      </c>
      <c r="G14" s="175"/>
      <c r="H14" s="176"/>
      <c r="I14" s="97">
        <v>0</v>
      </c>
      <c r="J14" s="98">
        <v>0</v>
      </c>
      <c r="K14" s="175"/>
      <c r="L14" s="176"/>
      <c r="M14" s="97">
        <v>10</v>
      </c>
      <c r="N14" s="98">
        <v>15</v>
      </c>
      <c r="O14" s="164"/>
      <c r="P14" s="165"/>
      <c r="Q14" s="165"/>
      <c r="R14" s="166"/>
      <c r="S14" s="167"/>
      <c r="T14" s="168"/>
      <c r="U14" s="93" t="s">
        <v>46</v>
      </c>
      <c r="V14" s="94" t="s">
        <v>46</v>
      </c>
      <c r="W14" s="167"/>
      <c r="X14" s="168"/>
      <c r="Y14" s="93" t="s">
        <v>46</v>
      </c>
      <c r="Z14" s="94" t="s">
        <v>46</v>
      </c>
      <c r="AA14" s="84"/>
      <c r="AB14" s="128">
        <v>0</v>
      </c>
      <c r="AC14" s="102" t="s">
        <v>46</v>
      </c>
      <c r="AD14" s="162">
        <v>0</v>
      </c>
      <c r="AE14" s="162">
        <v>0</v>
      </c>
      <c r="AF14" s="163">
        <v>0</v>
      </c>
      <c r="AG14" s="163">
        <v>0</v>
      </c>
      <c r="AH14" s="163" t="s">
        <v>56</v>
      </c>
      <c r="AI14" s="162" t="s">
        <v>46</v>
      </c>
      <c r="AJ14" s="162" t="s">
        <v>46</v>
      </c>
      <c r="AK14" s="84"/>
    </row>
    <row r="15" spans="1:37" ht="15">
      <c r="A15" s="84"/>
      <c r="B15" s="127"/>
      <c r="C15" s="177"/>
      <c r="D15" s="178"/>
      <c r="E15" s="99">
        <v>0</v>
      </c>
      <c r="F15" s="100">
        <v>0</v>
      </c>
      <c r="G15" s="177"/>
      <c r="H15" s="178"/>
      <c r="I15" s="99">
        <v>0</v>
      </c>
      <c r="J15" s="100">
        <v>0</v>
      </c>
      <c r="K15" s="177"/>
      <c r="L15" s="178"/>
      <c r="M15" s="99">
        <v>0</v>
      </c>
      <c r="N15" s="100">
        <v>0</v>
      </c>
      <c r="O15" s="170"/>
      <c r="P15" s="171"/>
      <c r="Q15" s="171"/>
      <c r="R15" s="172"/>
      <c r="S15" s="173"/>
      <c r="T15" s="174"/>
      <c r="U15" s="95" t="s">
        <v>46</v>
      </c>
      <c r="V15" s="96" t="s">
        <v>46</v>
      </c>
      <c r="W15" s="173"/>
      <c r="X15" s="174"/>
      <c r="Y15" s="95" t="s">
        <v>46</v>
      </c>
      <c r="Z15" s="96" t="s">
        <v>46</v>
      </c>
      <c r="AA15" s="84"/>
      <c r="AB15" s="129"/>
      <c r="AC15" s="103" t="s">
        <v>46</v>
      </c>
      <c r="AD15" s="179"/>
      <c r="AE15" s="179"/>
      <c r="AF15" s="180"/>
      <c r="AG15" s="180"/>
      <c r="AH15" s="153"/>
      <c r="AI15" s="179"/>
      <c r="AJ15" s="179"/>
      <c r="AK15" s="84"/>
    </row>
    <row r="16" spans="1:37" ht="15.75">
      <c r="A16" s="84"/>
      <c r="B16" s="126" t="s">
        <v>46</v>
      </c>
      <c r="C16" s="175">
        <v>0</v>
      </c>
      <c r="D16" s="176">
        <v>0</v>
      </c>
      <c r="E16" s="97">
        <v>0</v>
      </c>
      <c r="F16" s="98">
        <v>0</v>
      </c>
      <c r="G16" s="175">
        <v>0</v>
      </c>
      <c r="H16" s="176">
        <v>0</v>
      </c>
      <c r="I16" s="97">
        <v>0</v>
      </c>
      <c r="J16" s="98">
        <v>0</v>
      </c>
      <c r="K16" s="175">
        <v>0</v>
      </c>
      <c r="L16" s="176">
        <v>0</v>
      </c>
      <c r="M16" s="97">
        <v>0</v>
      </c>
      <c r="N16" s="98">
        <v>0</v>
      </c>
      <c r="O16" s="175">
        <v>0</v>
      </c>
      <c r="P16" s="176">
        <v>0</v>
      </c>
      <c r="Q16" s="97">
        <v>0</v>
      </c>
      <c r="R16" s="98">
        <v>0</v>
      </c>
      <c r="S16" s="157" t="s">
        <v>46</v>
      </c>
      <c r="T16" s="158"/>
      <c r="U16" s="158"/>
      <c r="V16" s="159"/>
      <c r="W16" s="181" t="s">
        <v>46</v>
      </c>
      <c r="X16" s="182" t="s">
        <v>46</v>
      </c>
      <c r="Y16" s="93" t="s">
        <v>46</v>
      </c>
      <c r="Z16" s="94" t="s">
        <v>46</v>
      </c>
      <c r="AA16" s="84"/>
      <c r="AB16" s="88"/>
      <c r="AC16" s="88"/>
      <c r="AD16" s="84"/>
      <c r="AE16" s="84"/>
      <c r="AF16" s="84"/>
      <c r="AG16" s="84"/>
      <c r="AH16" s="88"/>
      <c r="AI16" s="84"/>
      <c r="AJ16" s="84"/>
      <c r="AK16" s="84"/>
    </row>
    <row r="17" spans="1:37" ht="15.75">
      <c r="A17" s="84"/>
      <c r="B17" s="126"/>
      <c r="C17" s="175"/>
      <c r="D17" s="176"/>
      <c r="E17" s="97">
        <v>0</v>
      </c>
      <c r="F17" s="98">
        <v>0</v>
      </c>
      <c r="G17" s="175"/>
      <c r="H17" s="176"/>
      <c r="I17" s="97">
        <v>0</v>
      </c>
      <c r="J17" s="98">
        <v>0</v>
      </c>
      <c r="K17" s="175"/>
      <c r="L17" s="176"/>
      <c r="M17" s="97">
        <v>0</v>
      </c>
      <c r="N17" s="98">
        <v>0</v>
      </c>
      <c r="O17" s="175"/>
      <c r="P17" s="176"/>
      <c r="Q17" s="97">
        <v>0</v>
      </c>
      <c r="R17" s="98">
        <v>0</v>
      </c>
      <c r="S17" s="164"/>
      <c r="T17" s="165"/>
      <c r="U17" s="165"/>
      <c r="V17" s="166"/>
      <c r="W17" s="181"/>
      <c r="X17" s="182"/>
      <c r="Y17" s="93" t="s">
        <v>46</v>
      </c>
      <c r="Z17" s="94" t="s">
        <v>46</v>
      </c>
      <c r="AA17" s="84"/>
      <c r="AB17" s="88"/>
      <c r="AC17" s="88"/>
      <c r="AD17" s="84"/>
      <c r="AE17" s="84"/>
      <c r="AF17" s="84"/>
      <c r="AG17" s="84"/>
      <c r="AH17" s="88"/>
      <c r="AI17" s="84"/>
      <c r="AJ17" s="84"/>
      <c r="AK17" s="84"/>
    </row>
    <row r="18" spans="1:37" ht="15.75">
      <c r="A18" s="84"/>
      <c r="B18" s="127"/>
      <c r="C18" s="177"/>
      <c r="D18" s="178"/>
      <c r="E18" s="99">
        <v>0</v>
      </c>
      <c r="F18" s="100">
        <v>0</v>
      </c>
      <c r="G18" s="177"/>
      <c r="H18" s="178"/>
      <c r="I18" s="99">
        <v>0</v>
      </c>
      <c r="J18" s="100">
        <v>0</v>
      </c>
      <c r="K18" s="177"/>
      <c r="L18" s="178"/>
      <c r="M18" s="99">
        <v>0</v>
      </c>
      <c r="N18" s="100">
        <v>0</v>
      </c>
      <c r="O18" s="177"/>
      <c r="P18" s="178"/>
      <c r="Q18" s="99">
        <v>0</v>
      </c>
      <c r="R18" s="100">
        <v>0</v>
      </c>
      <c r="S18" s="170"/>
      <c r="T18" s="171"/>
      <c r="U18" s="171"/>
      <c r="V18" s="172"/>
      <c r="W18" s="183"/>
      <c r="X18" s="184"/>
      <c r="Y18" s="95" t="s">
        <v>46</v>
      </c>
      <c r="Z18" s="96" t="s">
        <v>46</v>
      </c>
      <c r="AA18" s="84"/>
      <c r="AB18" s="88"/>
      <c r="AC18" s="88"/>
      <c r="AD18" s="84"/>
      <c r="AE18" s="84"/>
      <c r="AF18" s="84"/>
      <c r="AG18" s="84"/>
      <c r="AH18" s="88"/>
      <c r="AI18" s="84"/>
      <c r="AJ18" s="84"/>
      <c r="AK18" s="84"/>
    </row>
    <row r="19" spans="1:37" ht="15.75">
      <c r="A19" s="84"/>
      <c r="B19" s="126" t="s">
        <v>46</v>
      </c>
      <c r="C19" s="175">
        <v>0</v>
      </c>
      <c r="D19" s="176">
        <v>0</v>
      </c>
      <c r="E19" s="97">
        <v>0</v>
      </c>
      <c r="F19" s="98">
        <v>0</v>
      </c>
      <c r="G19" s="175">
        <v>0</v>
      </c>
      <c r="H19" s="176">
        <v>0</v>
      </c>
      <c r="I19" s="97">
        <v>0</v>
      </c>
      <c r="J19" s="98">
        <v>0</v>
      </c>
      <c r="K19" s="175">
        <v>0</v>
      </c>
      <c r="L19" s="176">
        <v>0</v>
      </c>
      <c r="M19" s="97">
        <v>0</v>
      </c>
      <c r="N19" s="98">
        <v>0</v>
      </c>
      <c r="O19" s="175">
        <v>0</v>
      </c>
      <c r="P19" s="176">
        <v>0</v>
      </c>
      <c r="Q19" s="97">
        <v>0</v>
      </c>
      <c r="R19" s="98">
        <v>0</v>
      </c>
      <c r="S19" s="185">
        <v>0</v>
      </c>
      <c r="T19" s="186">
        <v>0</v>
      </c>
      <c r="U19" s="97">
        <v>0</v>
      </c>
      <c r="V19" s="98">
        <v>0</v>
      </c>
      <c r="W19" s="157" t="s">
        <v>46</v>
      </c>
      <c r="X19" s="158"/>
      <c r="Y19" s="158"/>
      <c r="Z19" s="159"/>
      <c r="AA19" s="84"/>
      <c r="AB19" s="88"/>
      <c r="AC19" s="88"/>
      <c r="AD19" s="84"/>
      <c r="AE19" s="84"/>
      <c r="AF19" s="84"/>
      <c r="AG19" s="84"/>
      <c r="AH19" s="88"/>
      <c r="AI19" s="84"/>
      <c r="AJ19" s="84"/>
      <c r="AK19" s="84"/>
    </row>
    <row r="20" spans="1:37" ht="15.75">
      <c r="A20" s="84"/>
      <c r="B20" s="126"/>
      <c r="C20" s="175"/>
      <c r="D20" s="176"/>
      <c r="E20" s="97">
        <v>0</v>
      </c>
      <c r="F20" s="98">
        <v>0</v>
      </c>
      <c r="G20" s="175"/>
      <c r="H20" s="176"/>
      <c r="I20" s="97">
        <v>0</v>
      </c>
      <c r="J20" s="98">
        <v>0</v>
      </c>
      <c r="K20" s="175"/>
      <c r="L20" s="176"/>
      <c r="M20" s="97">
        <v>0</v>
      </c>
      <c r="N20" s="98">
        <v>0</v>
      </c>
      <c r="O20" s="175"/>
      <c r="P20" s="176"/>
      <c r="Q20" s="97">
        <v>0</v>
      </c>
      <c r="R20" s="98">
        <v>0</v>
      </c>
      <c r="S20" s="185"/>
      <c r="T20" s="186"/>
      <c r="U20" s="97">
        <v>0</v>
      </c>
      <c r="V20" s="98">
        <v>0</v>
      </c>
      <c r="W20" s="164"/>
      <c r="X20" s="165"/>
      <c r="Y20" s="165"/>
      <c r="Z20" s="166"/>
      <c r="AA20" s="84"/>
      <c r="AB20" s="88"/>
      <c r="AC20" s="88"/>
      <c r="AD20" s="84"/>
      <c r="AE20" s="84"/>
      <c r="AF20" s="84"/>
      <c r="AG20" s="84"/>
      <c r="AH20" s="88"/>
      <c r="AI20" s="84"/>
      <c r="AJ20" s="84"/>
      <c r="AK20" s="84"/>
    </row>
    <row r="21" spans="1:37" ht="15.75">
      <c r="A21" s="84"/>
      <c r="B21" s="127"/>
      <c r="C21" s="177"/>
      <c r="D21" s="178"/>
      <c r="E21" s="99">
        <v>0</v>
      </c>
      <c r="F21" s="100">
        <v>0</v>
      </c>
      <c r="G21" s="177"/>
      <c r="H21" s="178"/>
      <c r="I21" s="99">
        <v>0</v>
      </c>
      <c r="J21" s="100">
        <v>0</v>
      </c>
      <c r="K21" s="177"/>
      <c r="L21" s="178"/>
      <c r="M21" s="99">
        <v>0</v>
      </c>
      <c r="N21" s="100">
        <v>0</v>
      </c>
      <c r="O21" s="177"/>
      <c r="P21" s="178"/>
      <c r="Q21" s="99">
        <v>0</v>
      </c>
      <c r="R21" s="100">
        <v>0</v>
      </c>
      <c r="S21" s="187"/>
      <c r="T21" s="188"/>
      <c r="U21" s="99">
        <v>0</v>
      </c>
      <c r="V21" s="100">
        <v>0</v>
      </c>
      <c r="W21" s="170"/>
      <c r="X21" s="171"/>
      <c r="Y21" s="171"/>
      <c r="Z21" s="172"/>
      <c r="AA21" s="84"/>
      <c r="AB21" s="84"/>
      <c r="AC21" s="84"/>
      <c r="AD21" s="84"/>
      <c r="AE21" s="84"/>
      <c r="AF21" s="84"/>
      <c r="AG21" s="88"/>
      <c r="AH21" s="84"/>
      <c r="AI21" s="84"/>
      <c r="AJ21" s="84"/>
      <c r="AK21" s="84"/>
    </row>
    <row r="22" spans="1:37" ht="20.25">
      <c r="A22" s="84"/>
      <c r="B22" s="84"/>
      <c r="C22" s="104"/>
      <c r="D22" s="104"/>
      <c r="E22" s="84"/>
      <c r="F22" s="84"/>
      <c r="G22" s="104"/>
      <c r="H22" s="104"/>
      <c r="I22" s="84"/>
      <c r="J22" s="84"/>
      <c r="K22" s="104"/>
      <c r="L22" s="104"/>
      <c r="M22" s="84"/>
      <c r="N22" s="84"/>
      <c r="O22" s="104"/>
      <c r="P22" s="104"/>
      <c r="Q22" s="84"/>
      <c r="R22" s="84"/>
      <c r="S22" s="87"/>
      <c r="T22" s="87"/>
      <c r="U22" s="84"/>
      <c r="V22" s="84"/>
      <c r="W22" s="87"/>
      <c r="X22" s="87"/>
      <c r="Y22" s="84"/>
      <c r="Z22" s="84"/>
      <c r="AA22" s="84"/>
      <c r="AB22" s="84"/>
      <c r="AC22" s="84"/>
      <c r="AD22" s="84"/>
      <c r="AE22" s="84"/>
      <c r="AF22" s="84"/>
      <c r="AG22" s="88"/>
      <c r="AH22" s="84"/>
      <c r="AI22" s="84"/>
      <c r="AJ22" s="84"/>
      <c r="AK22" s="84"/>
    </row>
    <row r="23" spans="1:37" ht="20.25">
      <c r="A23" s="84"/>
      <c r="B23" s="84"/>
      <c r="C23" s="104"/>
      <c r="D23" s="104"/>
      <c r="E23" s="84"/>
      <c r="F23" s="84"/>
      <c r="G23" s="104"/>
      <c r="H23" s="104"/>
      <c r="I23" s="84"/>
      <c r="J23" s="84"/>
      <c r="K23" s="104"/>
      <c r="L23" s="104"/>
      <c r="M23" s="84"/>
      <c r="N23" s="84"/>
      <c r="O23" s="104"/>
      <c r="P23" s="104"/>
      <c r="Q23" s="84"/>
      <c r="R23" s="84"/>
      <c r="S23" s="87"/>
      <c r="T23" s="87"/>
      <c r="U23" s="84"/>
      <c r="V23" s="84"/>
      <c r="W23" s="87"/>
      <c r="X23" s="87"/>
      <c r="Y23" s="84"/>
      <c r="Z23" s="84"/>
      <c r="AA23" s="84"/>
      <c r="AB23" s="84"/>
      <c r="AC23" s="84"/>
      <c r="AD23" s="84"/>
      <c r="AE23" s="84"/>
      <c r="AF23" s="84"/>
      <c r="AG23" s="88"/>
      <c r="AH23" s="84"/>
      <c r="AI23" s="84"/>
      <c r="AJ23" s="84"/>
      <c r="AK23" s="84"/>
    </row>
    <row r="24" spans="1:37" ht="20.25">
      <c r="A24" s="84"/>
      <c r="B24" s="84"/>
      <c r="C24" s="104"/>
      <c r="D24" s="104"/>
      <c r="E24" s="84"/>
      <c r="F24" s="84"/>
      <c r="G24" s="104"/>
      <c r="H24" s="104"/>
      <c r="I24" s="84"/>
      <c r="J24" s="84"/>
      <c r="K24" s="104"/>
      <c r="L24" s="104"/>
      <c r="M24" s="84"/>
      <c r="N24" s="84"/>
      <c r="O24" s="104"/>
      <c r="P24" s="104"/>
      <c r="Q24" s="84"/>
      <c r="R24" s="84"/>
      <c r="S24" s="87"/>
      <c r="T24" s="84"/>
      <c r="U24" s="87"/>
      <c r="V24" s="87"/>
      <c r="W24" s="84"/>
      <c r="X24" s="84"/>
      <c r="Y24" s="84"/>
      <c r="Z24" s="88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</row>
    <row r="25" spans="1:37" ht="20.25">
      <c r="A25" s="84"/>
      <c r="B25" s="84"/>
      <c r="C25" s="104"/>
      <c r="D25" s="104"/>
      <c r="E25" s="84"/>
      <c r="F25" s="84"/>
      <c r="G25" s="104"/>
      <c r="H25" s="104"/>
      <c r="I25" s="84"/>
      <c r="J25" s="84"/>
      <c r="K25" s="104"/>
      <c r="L25" s="104"/>
      <c r="M25" s="84"/>
      <c r="N25" s="84"/>
      <c r="O25" s="104"/>
      <c r="P25" s="104"/>
      <c r="Q25" s="84"/>
      <c r="R25" s="84"/>
      <c r="S25" s="87"/>
      <c r="T25" s="84"/>
      <c r="U25" s="87"/>
      <c r="V25" s="87"/>
      <c r="W25" s="84"/>
      <c r="X25" s="84"/>
      <c r="Y25" s="84"/>
      <c r="Z25" s="88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</row>
    <row r="26" spans="1:37" ht="20.25">
      <c r="A26" s="84"/>
      <c r="B26" s="84"/>
      <c r="C26" s="104"/>
      <c r="D26" s="104"/>
      <c r="E26" s="84"/>
      <c r="F26" s="84"/>
      <c r="G26" s="104"/>
      <c r="H26" s="104"/>
      <c r="I26" s="84"/>
      <c r="J26" s="84"/>
      <c r="K26" s="104"/>
      <c r="L26" s="104"/>
      <c r="M26" s="84"/>
      <c r="N26" s="84"/>
      <c r="O26" s="104"/>
      <c r="P26" s="104"/>
      <c r="Q26" s="84"/>
      <c r="R26" s="84"/>
      <c r="S26" s="87"/>
      <c r="T26" s="84"/>
      <c r="U26" s="87"/>
      <c r="V26" s="87"/>
      <c r="W26" s="84"/>
      <c r="X26" s="84"/>
      <c r="Y26" s="84"/>
      <c r="Z26" s="88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</row>
    <row r="27" spans="1:37" ht="20.25">
      <c r="A27" s="84"/>
      <c r="B27" s="84"/>
      <c r="C27" s="104"/>
      <c r="D27" s="104"/>
      <c r="E27" s="84"/>
      <c r="F27" s="84"/>
      <c r="G27" s="104"/>
      <c r="H27" s="104"/>
      <c r="I27" s="84"/>
      <c r="J27" s="84"/>
      <c r="K27" s="104"/>
      <c r="L27" s="104"/>
      <c r="M27" s="84"/>
      <c r="N27" s="84"/>
      <c r="O27" s="104"/>
      <c r="P27" s="104"/>
      <c r="Q27" s="84"/>
      <c r="R27" s="84"/>
      <c r="S27" s="87"/>
      <c r="T27" s="84"/>
      <c r="U27" s="87"/>
      <c r="V27" s="87"/>
      <c r="W27" s="84"/>
      <c r="X27" s="84"/>
      <c r="Y27" s="84"/>
      <c r="Z27" s="88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</row>
    <row r="28" spans="1:37" ht="20.25">
      <c r="A28" s="84"/>
      <c r="B28" s="84"/>
      <c r="C28" s="104"/>
      <c r="D28" s="104"/>
      <c r="E28" s="84"/>
      <c r="F28" s="84"/>
      <c r="G28" s="104"/>
      <c r="H28" s="104"/>
      <c r="I28" s="84"/>
      <c r="J28" s="84"/>
      <c r="K28" s="104"/>
      <c r="L28" s="104"/>
      <c r="M28" s="84"/>
      <c r="N28" s="84"/>
      <c r="O28" s="104"/>
      <c r="P28" s="104"/>
      <c r="Q28" s="84"/>
      <c r="R28" s="84"/>
      <c r="S28" s="87"/>
      <c r="T28" s="84"/>
      <c r="U28" s="87"/>
      <c r="V28" s="87"/>
      <c r="W28" s="84"/>
      <c r="X28" s="84"/>
      <c r="Y28" s="84"/>
      <c r="Z28" s="88"/>
      <c r="AA28" s="84"/>
      <c r="AB28" s="84"/>
      <c r="AC28" s="84"/>
      <c r="AD28" s="84"/>
      <c r="AE28" s="84"/>
      <c r="AF28" s="88"/>
      <c r="AG28" s="84"/>
      <c r="AH28" s="84"/>
      <c r="AI28" s="84"/>
      <c r="AJ28" s="84"/>
      <c r="AK28" s="84"/>
    </row>
    <row r="29" spans="1:37" ht="20.25">
      <c r="A29" s="84"/>
      <c r="B29" s="84"/>
      <c r="C29" s="104"/>
      <c r="D29" s="104"/>
      <c r="E29" s="84"/>
      <c r="F29" s="84"/>
      <c r="G29" s="104"/>
      <c r="H29" s="104"/>
      <c r="I29" s="84"/>
      <c r="J29" s="84"/>
      <c r="K29" s="104"/>
      <c r="L29" s="104"/>
      <c r="M29" s="84"/>
      <c r="N29" s="84"/>
      <c r="O29" s="104"/>
      <c r="P29" s="104"/>
      <c r="Q29" s="84"/>
      <c r="R29" s="84"/>
      <c r="S29" s="87"/>
      <c r="T29" s="84"/>
      <c r="U29" s="87"/>
      <c r="V29" s="87"/>
      <c r="W29" s="84"/>
      <c r="X29" s="84"/>
      <c r="Y29" s="84"/>
      <c r="Z29" s="88"/>
      <c r="AA29" s="84"/>
      <c r="AB29" s="84"/>
      <c r="AC29" s="84"/>
      <c r="AD29" s="84"/>
      <c r="AE29" s="84"/>
      <c r="AF29" s="88"/>
      <c r="AG29" s="84"/>
      <c r="AH29" s="84"/>
      <c r="AI29" s="84"/>
      <c r="AJ29" s="84"/>
      <c r="AK29" s="84"/>
    </row>
    <row r="30" spans="1:37" ht="20.25">
      <c r="A30" s="84"/>
      <c r="B30" s="84"/>
      <c r="C30" s="104"/>
      <c r="D30" s="104"/>
      <c r="E30" s="84"/>
      <c r="F30" s="84"/>
      <c r="G30" s="104"/>
      <c r="H30" s="104"/>
      <c r="I30" s="84"/>
      <c r="J30" s="84"/>
      <c r="K30" s="104"/>
      <c r="L30" s="104"/>
      <c r="M30" s="84"/>
      <c r="N30" s="84"/>
      <c r="O30" s="104"/>
      <c r="P30" s="104"/>
      <c r="Q30" s="84"/>
      <c r="R30" s="84"/>
      <c r="S30" s="87"/>
      <c r="T30" s="84"/>
      <c r="U30" s="87"/>
      <c r="V30" s="87"/>
      <c r="W30" s="84"/>
      <c r="X30" s="84"/>
      <c r="Y30" s="84"/>
      <c r="Z30" s="88"/>
      <c r="AA30" s="84"/>
      <c r="AB30" s="84"/>
      <c r="AC30" s="84"/>
      <c r="AD30" s="84"/>
      <c r="AE30" s="84"/>
      <c r="AF30" s="88"/>
      <c r="AG30" s="84"/>
      <c r="AH30" s="84"/>
      <c r="AI30" s="84"/>
      <c r="AJ30" s="84"/>
      <c r="AK30" s="84"/>
    </row>
  </sheetData>
  <mergeCells count="137">
    <mergeCell ref="AJ2:AJ3"/>
    <mergeCell ref="B4:B6"/>
    <mergeCell ref="C4:F6"/>
    <mergeCell ref="G4:G6"/>
    <mergeCell ref="H4:H6"/>
    <mergeCell ref="K4:K6"/>
    <mergeCell ref="L4:L6"/>
    <mergeCell ref="O4:O6"/>
    <mergeCell ref="P4:P6"/>
    <mergeCell ref="S4:S6"/>
    <mergeCell ref="W2:Z3"/>
    <mergeCell ref="AB2:AB3"/>
    <mergeCell ref="AD2:AE3"/>
    <mergeCell ref="AF2:AG3"/>
    <mergeCell ref="AH2:AH3"/>
    <mergeCell ref="AI2:AI3"/>
    <mergeCell ref="B2:B3"/>
    <mergeCell ref="C2:F3"/>
    <mergeCell ref="G2:J3"/>
    <mergeCell ref="K2:N3"/>
    <mergeCell ref="O2:R3"/>
    <mergeCell ref="S2:V3"/>
    <mergeCell ref="T4:T6"/>
    <mergeCell ref="W4:W6"/>
    <mergeCell ref="X4:X6"/>
    <mergeCell ref="AB4:AB5"/>
    <mergeCell ref="AC4:AC5"/>
    <mergeCell ref="AD4:AD5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E4:AE5"/>
    <mergeCell ref="AF4:AF5"/>
    <mergeCell ref="AG4:AG5"/>
    <mergeCell ref="AH4:AH5"/>
    <mergeCell ref="AI4:AI5"/>
    <mergeCell ref="AJ4:AJ5"/>
    <mergeCell ref="B10:B12"/>
    <mergeCell ref="C10:C12"/>
    <mergeCell ref="D10:D12"/>
    <mergeCell ref="G10:G12"/>
    <mergeCell ref="H10:H12"/>
    <mergeCell ref="K10:N12"/>
    <mergeCell ref="O10:O12"/>
    <mergeCell ref="AB8:AB9"/>
    <mergeCell ref="AC8:AC9"/>
    <mergeCell ref="O7:O9"/>
    <mergeCell ref="P7:P9"/>
    <mergeCell ref="S7:S9"/>
    <mergeCell ref="T7:T9"/>
    <mergeCell ref="W7:W9"/>
    <mergeCell ref="X7:X9"/>
    <mergeCell ref="B7:B9"/>
    <mergeCell ref="C7:C9"/>
    <mergeCell ref="D7:D9"/>
    <mergeCell ref="G7:J9"/>
    <mergeCell ref="K7:K9"/>
    <mergeCell ref="L7:L9"/>
    <mergeCell ref="P10:P12"/>
    <mergeCell ref="S10:S12"/>
    <mergeCell ref="T10:T12"/>
    <mergeCell ref="W10:W12"/>
    <mergeCell ref="X10:X12"/>
    <mergeCell ref="AB10:AB11"/>
    <mergeCell ref="AH8:AH9"/>
    <mergeCell ref="AI8:AI9"/>
    <mergeCell ref="AJ8:AJ9"/>
    <mergeCell ref="AD8:AD9"/>
    <mergeCell ref="AE8:AE9"/>
    <mergeCell ref="AF8:AF9"/>
    <mergeCell ref="AG8:AG9"/>
    <mergeCell ref="AI10:AI11"/>
    <mergeCell ref="AJ10:AJ11"/>
    <mergeCell ref="AB12:AB13"/>
    <mergeCell ref="AD12:AD13"/>
    <mergeCell ref="AE12:AE13"/>
    <mergeCell ref="AF12:AF13"/>
    <mergeCell ref="AG12:AG13"/>
    <mergeCell ref="AH12:AH13"/>
    <mergeCell ref="AI12:AI13"/>
    <mergeCell ref="AJ12:AJ13"/>
    <mergeCell ref="AC10:AC11"/>
    <mergeCell ref="AD10:AD11"/>
    <mergeCell ref="AE10:AE11"/>
    <mergeCell ref="AF10:AF11"/>
    <mergeCell ref="AG10:AG11"/>
    <mergeCell ref="AH10:AH11"/>
    <mergeCell ref="S13:S15"/>
    <mergeCell ref="T13:T15"/>
    <mergeCell ref="W13:W15"/>
    <mergeCell ref="X13:X15"/>
    <mergeCell ref="B13:B15"/>
    <mergeCell ref="C13:C15"/>
    <mergeCell ref="D13:D15"/>
    <mergeCell ref="G13:G15"/>
    <mergeCell ref="H13:H15"/>
    <mergeCell ref="K13:K15"/>
    <mergeCell ref="B19:B21"/>
    <mergeCell ref="C19:C21"/>
    <mergeCell ref="D19:D21"/>
    <mergeCell ref="G19:G21"/>
    <mergeCell ref="H19:H21"/>
    <mergeCell ref="K19:K21"/>
    <mergeCell ref="AI14:AI15"/>
    <mergeCell ref="AJ14:AJ15"/>
    <mergeCell ref="B16:B18"/>
    <mergeCell ref="C16:C18"/>
    <mergeCell ref="D16:D18"/>
    <mergeCell ref="G16:G18"/>
    <mergeCell ref="H16:H18"/>
    <mergeCell ref="K16:K18"/>
    <mergeCell ref="L16:L18"/>
    <mergeCell ref="O16:O18"/>
    <mergeCell ref="AB14:AB15"/>
    <mergeCell ref="AD14:AD15"/>
    <mergeCell ref="AE14:AE15"/>
    <mergeCell ref="AF14:AF15"/>
    <mergeCell ref="AG14:AG15"/>
    <mergeCell ref="AH14:AH15"/>
    <mergeCell ref="L13:L15"/>
    <mergeCell ref="O13:R15"/>
    <mergeCell ref="L19:L21"/>
    <mergeCell ref="O19:O21"/>
    <mergeCell ref="P19:P21"/>
    <mergeCell ref="S19:S21"/>
    <mergeCell ref="T19:T21"/>
    <mergeCell ref="W19:Z21"/>
    <mergeCell ref="P16:P18"/>
    <mergeCell ref="S16:V18"/>
    <mergeCell ref="W16:W18"/>
    <mergeCell ref="X16:X1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454C5-9531-4C89-8898-51354586A052}">
  <dimension ref="A1:P50"/>
  <sheetViews>
    <sheetView showGridLines="0" zoomScale="55" zoomScaleNormal="55" workbookViewId="0" topLeftCell="A1">
      <selection activeCell="A6" sqref="A6:XFD9"/>
    </sheetView>
  </sheetViews>
  <sheetFormatPr defaultColWidth="9.140625" defaultRowHeight="15"/>
  <cols>
    <col min="1" max="1" width="9.7109375" style="0" customWidth="1"/>
    <col min="2" max="2" width="48.42187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5" thickBot="1">
      <c r="A1" s="37" t="s">
        <v>3</v>
      </c>
      <c r="B1" s="36" t="s">
        <v>25</v>
      </c>
      <c r="D1" s="40" t="s">
        <v>32</v>
      </c>
      <c r="E1" s="39">
        <v>2</v>
      </c>
      <c r="F1" s="41" t="s">
        <v>33</v>
      </c>
      <c r="G1" s="38">
        <v>0</v>
      </c>
    </row>
    <row r="2" spans="1:10" ht="21.6" thickBot="1">
      <c r="A2" s="2" t="str">
        <f>"Tabela grupy "&amp;B1</f>
        <v>Tabela grupy G</v>
      </c>
      <c r="J2" s="2"/>
    </row>
    <row r="3" spans="1:13" ht="26.25" customHeight="1">
      <c r="A3" s="42" t="s">
        <v>34</v>
      </c>
      <c r="B3" s="43" t="s">
        <v>2</v>
      </c>
      <c r="C3" s="44" t="s">
        <v>35</v>
      </c>
      <c r="D3" s="45" t="s">
        <v>36</v>
      </c>
      <c r="E3" s="45" t="s">
        <v>37</v>
      </c>
      <c r="F3" s="45" t="s">
        <v>38</v>
      </c>
      <c r="G3" s="45" t="s">
        <v>39</v>
      </c>
      <c r="H3" s="45" t="s">
        <v>40</v>
      </c>
      <c r="I3" s="46" t="s">
        <v>41</v>
      </c>
      <c r="K3" s="142" t="s">
        <v>58</v>
      </c>
      <c r="L3" s="125"/>
      <c r="M3" s="63"/>
    </row>
    <row r="4" spans="1:13" ht="26.25" customHeight="1">
      <c r="A4" s="10">
        <v>1</v>
      </c>
      <c r="B4" s="11" t="s">
        <v>59</v>
      </c>
      <c r="C4" s="33">
        <f aca="true" t="shared" si="0" ref="C4:C7">D4*$E$1+E4*$G$1</f>
        <v>0</v>
      </c>
      <c r="D4" s="34">
        <f aca="true" t="shared" si="1" ref="D4:D9">IF($C15&gt;$D15,1,0)+IF($E15&gt;$F15,1,0)+IF($G15&gt;$H15,1,0)+IF($I15&gt;$J15,1,0)+IF($K15&gt;$L15,1,0)+IF($M15&gt;$N15,1,0)+IF($O15&gt;$P15,1,0)</f>
        <v>0</v>
      </c>
      <c r="E4" s="34">
        <f aca="true" t="shared" si="2" ref="E4:E9">IF($C15&lt;$D15,1,0)+IF($E15&lt;$F15,1,0)+IF($G15&lt;$H15,1,0)+IF($I15&lt;$J15,1,0)+IF($K15&lt;$L15,1,0)+IF($M15&lt;$N15,1,0)+IF($O15&lt;$P15,1,0)</f>
        <v>3</v>
      </c>
      <c r="F4" s="34">
        <f aca="true" t="shared" si="3" ref="F4:F7">E4+D4</f>
        <v>3</v>
      </c>
      <c r="G4" s="34">
        <f>SUM(D$15:D$21)</f>
        <v>15</v>
      </c>
      <c r="H4" s="34">
        <f>SUM(C$15:C$21)</f>
        <v>32</v>
      </c>
      <c r="I4" s="35">
        <f aca="true" t="shared" si="4" ref="I4:I7">_xlfn.IFERROR(G4/H4,0)</f>
        <v>0.46875</v>
      </c>
      <c r="K4" s="125"/>
      <c r="L4" s="125"/>
      <c r="M4" s="63"/>
    </row>
    <row r="5" spans="1:13" ht="26.25" customHeight="1">
      <c r="A5" s="12">
        <v>2</v>
      </c>
      <c r="B5" s="13" t="s">
        <v>22</v>
      </c>
      <c r="C5" s="30">
        <f t="shared" si="0"/>
        <v>2</v>
      </c>
      <c r="D5" s="31">
        <f t="shared" si="1"/>
        <v>1</v>
      </c>
      <c r="E5" s="31">
        <f t="shared" si="2"/>
        <v>0</v>
      </c>
      <c r="F5" s="31">
        <f t="shared" si="3"/>
        <v>1</v>
      </c>
      <c r="G5" s="31">
        <f>SUM(F$15:F$21)</f>
        <v>2</v>
      </c>
      <c r="H5" s="31">
        <f>SUM(E$15:E$21)</f>
        <v>0</v>
      </c>
      <c r="I5" s="32">
        <f t="shared" si="4"/>
        <v>0</v>
      </c>
      <c r="K5" s="125"/>
      <c r="L5" s="125"/>
      <c r="M5" s="63"/>
    </row>
    <row r="6" spans="1:13" ht="26.25" customHeight="1" hidden="1">
      <c r="A6" s="10">
        <v>3</v>
      </c>
      <c r="B6" s="11">
        <f>VLOOKUP($B$1&amp;A6,'Lista Zespołów'!$A$4:$E$75,3,FALSE)</f>
        <v>0</v>
      </c>
      <c r="C6" s="33">
        <f t="shared" si="0"/>
        <v>2</v>
      </c>
      <c r="D6" s="34">
        <f t="shared" si="1"/>
        <v>1</v>
      </c>
      <c r="E6" s="34">
        <f t="shared" si="2"/>
        <v>0</v>
      </c>
      <c r="F6" s="34">
        <f t="shared" si="3"/>
        <v>1</v>
      </c>
      <c r="G6" s="34">
        <f>SUM(H$15:H$21)</f>
        <v>15</v>
      </c>
      <c r="H6" s="34">
        <f>SUM(G$15:G$21)</f>
        <v>6</v>
      </c>
      <c r="I6" s="35">
        <f t="shared" si="4"/>
        <v>2.5</v>
      </c>
      <c r="K6" s="125"/>
      <c r="L6" s="125"/>
      <c r="M6" s="63"/>
    </row>
    <row r="7" spans="1:13" ht="26.25" customHeight="1" hidden="1">
      <c r="A7" s="12">
        <v>4</v>
      </c>
      <c r="B7" s="13">
        <f>VLOOKUP($B$1&amp;A7,'Lista Zespołów'!$A$4:$E$75,3,FALSE)</f>
        <v>0</v>
      </c>
      <c r="C7" s="30">
        <f t="shared" si="0"/>
        <v>2</v>
      </c>
      <c r="D7" s="31">
        <f t="shared" si="1"/>
        <v>1</v>
      </c>
      <c r="E7" s="31">
        <f t="shared" si="2"/>
        <v>0</v>
      </c>
      <c r="F7" s="31">
        <f t="shared" si="3"/>
        <v>1</v>
      </c>
      <c r="G7" s="31">
        <f>SUM(J$15:J$21)</f>
        <v>15</v>
      </c>
      <c r="H7" s="31">
        <f>SUM(I$15:I$21)</f>
        <v>9</v>
      </c>
      <c r="I7" s="32">
        <f t="shared" si="4"/>
        <v>1.6666666666666667</v>
      </c>
      <c r="K7" s="125"/>
      <c r="L7" s="125"/>
      <c r="M7" s="63"/>
    </row>
    <row r="8" spans="1:13" ht="26.25" customHeight="1" hidden="1">
      <c r="A8" s="10">
        <v>5</v>
      </c>
      <c r="B8" s="11">
        <f>VLOOKUP($B$1&amp;A8,'Lista Zespołów'!$A$4:$E$75,3,FALSE)</f>
        <v>0</v>
      </c>
      <c r="C8" s="33">
        <f>D8*$E$1+E8*$G$1</f>
        <v>0</v>
      </c>
      <c r="D8" s="34">
        <f t="shared" si="1"/>
        <v>0</v>
      </c>
      <c r="E8" s="34">
        <f t="shared" si="2"/>
        <v>0</v>
      </c>
      <c r="F8" s="34">
        <f>E8+D8</f>
        <v>0</v>
      </c>
      <c r="G8" s="34">
        <f>SUM(L$15:L$21)</f>
        <v>0</v>
      </c>
      <c r="H8" s="34">
        <f>SUM(K$15:K$21)</f>
        <v>0</v>
      </c>
      <c r="I8" s="35">
        <f>_xlfn.IFERROR(G8/H8,0)</f>
        <v>0</v>
      </c>
      <c r="K8" s="125"/>
      <c r="L8" s="125"/>
      <c r="M8" s="63"/>
    </row>
    <row r="9" spans="1:13" ht="26.25" customHeight="1" hidden="1">
      <c r="A9" s="12">
        <v>6</v>
      </c>
      <c r="B9" s="13">
        <f>VLOOKUP($B$1&amp;A9,'Lista Zespołów'!$A$4:$E$75,3,FALSE)</f>
        <v>0</v>
      </c>
      <c r="C9" s="30">
        <f aca="true" t="shared" si="5" ref="C9">D9*$E$1+E9*$G$1</f>
        <v>0</v>
      </c>
      <c r="D9" s="31">
        <f t="shared" si="1"/>
        <v>0</v>
      </c>
      <c r="E9" s="31">
        <f t="shared" si="2"/>
        <v>0</v>
      </c>
      <c r="F9" s="31">
        <f aca="true" t="shared" si="6" ref="F9">E9+D9</f>
        <v>0</v>
      </c>
      <c r="G9" s="31">
        <f>SUM(N$15:N$21)</f>
        <v>0</v>
      </c>
      <c r="H9" s="31">
        <f>SUM(M$15:M$21)</f>
        <v>0</v>
      </c>
      <c r="I9" s="32">
        <f aca="true" t="shared" si="7" ref="I9">_xlfn.IFERROR(G9/H9,0)</f>
        <v>0</v>
      </c>
      <c r="K9" s="125"/>
      <c r="L9" s="125"/>
      <c r="M9" s="63"/>
    </row>
    <row r="10" spans="1:3" ht="15">
      <c r="A10" s="8"/>
      <c r="B10" s="1"/>
      <c r="C10" s="7"/>
    </row>
    <row r="11" spans="1:4" ht="21">
      <c r="A11" s="2" t="str">
        <f>"Mecze grupy "&amp;$B$1</f>
        <v>Mecze grupy G</v>
      </c>
      <c r="D11" s="2"/>
    </row>
    <row r="12" spans="1:14" ht="18.75" customHeight="1" thickBot="1">
      <c r="A12" s="120" t="s">
        <v>42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16" ht="25.9">
      <c r="A13" s="14" t="s">
        <v>34</v>
      </c>
      <c r="B13" s="16"/>
      <c r="C13" s="122">
        <v>1</v>
      </c>
      <c r="D13" s="146"/>
      <c r="E13" s="122">
        <v>2</v>
      </c>
      <c r="F13" s="146"/>
      <c r="G13" s="122">
        <v>3</v>
      </c>
      <c r="H13" s="146"/>
      <c r="I13" s="122">
        <v>4</v>
      </c>
      <c r="J13" s="146"/>
      <c r="K13" s="122">
        <v>5</v>
      </c>
      <c r="L13" s="146"/>
      <c r="M13" s="115">
        <v>6</v>
      </c>
      <c r="N13" s="116"/>
      <c r="O13" s="115"/>
      <c r="P13" s="116"/>
    </row>
    <row r="14" spans="1:16" ht="51.75" customHeight="1" thickBot="1">
      <c r="A14" s="15"/>
      <c r="B14" s="62" t="s">
        <v>2</v>
      </c>
      <c r="C14" s="118" t="str">
        <f>+B15</f>
        <v>Perła Złotokłos 1</v>
      </c>
      <c r="D14" s="119"/>
      <c r="E14" s="118" t="str">
        <f>+B16</f>
        <v>Beta Błonie 1</v>
      </c>
      <c r="F14" s="119"/>
      <c r="G14" s="118">
        <f>VLOOKUP($B$1&amp;G13,'Lista Zespołów'!$A$4:$E$75,3,FALSE)</f>
        <v>0</v>
      </c>
      <c r="H14" s="119"/>
      <c r="I14" s="118">
        <f>VLOOKUP($B$1&amp;I13,'Lista Zespołów'!$A$4:$E$75,3,FALSE)</f>
        <v>0</v>
      </c>
      <c r="J14" s="119"/>
      <c r="K14" s="123">
        <f>VLOOKUP($B$1&amp;K13,'Lista Zespołów'!$A$4:$E$75,3,FALSE)</f>
        <v>0</v>
      </c>
      <c r="L14" s="124"/>
      <c r="M14" s="118">
        <f>VLOOKUP($B$1&amp;M13,'Lista Zespołów'!$A$4:$E$75,3,FALSE)</f>
        <v>0</v>
      </c>
      <c r="N14" s="119"/>
      <c r="O14" s="113"/>
      <c r="P14" s="114"/>
    </row>
    <row r="15" spans="1:16" ht="73.5" customHeight="1" thickBot="1">
      <c r="A15" s="66">
        <v>1</v>
      </c>
      <c r="B15" s="75" t="str">
        <f>+B4</f>
        <v>Perła Złotokłos 1</v>
      </c>
      <c r="C15" s="22" t="s">
        <v>43</v>
      </c>
      <c r="D15" s="23" t="s">
        <v>43</v>
      </c>
      <c r="E15" s="111">
        <v>0</v>
      </c>
      <c r="F15" s="112">
        <v>2</v>
      </c>
      <c r="G15" s="107">
        <v>6</v>
      </c>
      <c r="H15" s="108">
        <v>15</v>
      </c>
      <c r="I15" s="107">
        <v>9</v>
      </c>
      <c r="J15" s="108">
        <v>15</v>
      </c>
      <c r="K15" s="17"/>
      <c r="L15" s="27"/>
      <c r="M15" s="17"/>
      <c r="N15" s="27"/>
      <c r="O15" s="17"/>
      <c r="P15" s="27"/>
    </row>
    <row r="16" spans="1:16" ht="73.5" customHeight="1" thickBot="1">
      <c r="A16" s="67">
        <v>2</v>
      </c>
      <c r="B16" s="76" t="str">
        <f>+B5</f>
        <v>Beta Błonie 1</v>
      </c>
      <c r="C16" s="69">
        <f>IF(F15="","",F15)</f>
        <v>2</v>
      </c>
      <c r="D16" s="70">
        <f>IF(E15="","",E15)</f>
        <v>0</v>
      </c>
      <c r="E16" s="24" t="s">
        <v>43</v>
      </c>
      <c r="F16" s="25" t="s">
        <v>43</v>
      </c>
      <c r="G16" s="21"/>
      <c r="H16" s="28"/>
      <c r="I16" s="21"/>
      <c r="J16" s="28"/>
      <c r="K16" s="21"/>
      <c r="L16" s="28"/>
      <c r="M16" s="21"/>
      <c r="N16" s="28"/>
      <c r="O16" s="21"/>
      <c r="P16" s="28"/>
    </row>
    <row r="17" spans="1:16" ht="73.5" customHeight="1" thickBot="1">
      <c r="A17" s="66">
        <v>3</v>
      </c>
      <c r="B17" s="75">
        <f>VLOOKUP($B$1&amp;A17,'Lista Zespołów'!$A$4:$E$75,3,FALSE)</f>
        <v>0</v>
      </c>
      <c r="C17" s="68">
        <f>IF(H15="","",H15)</f>
        <v>15</v>
      </c>
      <c r="D17" s="71">
        <f>IF(G15="","",G15)</f>
        <v>6</v>
      </c>
      <c r="E17" s="68" t="str">
        <f>IF(H16="","",H16)</f>
        <v/>
      </c>
      <c r="F17" s="71" t="str">
        <f>IF(G16="","",G16)</f>
        <v/>
      </c>
      <c r="G17" s="26" t="s">
        <v>43</v>
      </c>
      <c r="H17" s="23" t="s">
        <v>43</v>
      </c>
      <c r="I17" s="17"/>
      <c r="J17" s="27"/>
      <c r="K17" s="17"/>
      <c r="L17" s="27"/>
      <c r="M17" s="17"/>
      <c r="N17" s="27"/>
      <c r="O17" s="17"/>
      <c r="P17" s="27"/>
    </row>
    <row r="18" spans="1:16" ht="73.5" customHeight="1" thickBot="1">
      <c r="A18" s="67">
        <v>4</v>
      </c>
      <c r="B18" s="76">
        <f>VLOOKUP($B$1&amp;A18,'Lista Zespołów'!$A$4:$E$75,3,FALSE)</f>
        <v>0</v>
      </c>
      <c r="C18" s="69">
        <f>IF(J15="","",J15)</f>
        <v>15</v>
      </c>
      <c r="D18" s="70">
        <f>IF(I15="","",I15)</f>
        <v>9</v>
      </c>
      <c r="E18" s="69" t="str">
        <f>IF(J16="","",J16)</f>
        <v/>
      </c>
      <c r="F18" s="70" t="str">
        <f>IF(I16="","",I16)</f>
        <v/>
      </c>
      <c r="G18" s="69" t="str">
        <f>IF(J17="","",J17)</f>
        <v/>
      </c>
      <c r="H18" s="70" t="str">
        <f>IF(I17="","",I17)</f>
        <v/>
      </c>
      <c r="I18" s="24" t="s">
        <v>43</v>
      </c>
      <c r="J18" s="25" t="s">
        <v>43</v>
      </c>
      <c r="K18" s="21"/>
      <c r="L18" s="28"/>
      <c r="M18" s="21"/>
      <c r="N18" s="28"/>
      <c r="O18" s="21"/>
      <c r="P18" s="28"/>
    </row>
    <row r="19" spans="1:16" ht="73.5" customHeight="1" thickBot="1">
      <c r="A19" s="67">
        <v>5</v>
      </c>
      <c r="B19" s="74">
        <f>VLOOKUP($B$1&amp;A19,'Lista Zespołów'!$A$4:$E$75,3,FALSE)</f>
        <v>0</v>
      </c>
      <c r="C19" s="69" t="str">
        <f>IF(L15="","",L15)</f>
        <v/>
      </c>
      <c r="D19" s="70" t="str">
        <f>IF(K15="","",K15)</f>
        <v/>
      </c>
      <c r="E19" s="69" t="str">
        <f>IF(L16="","",L16)</f>
        <v/>
      </c>
      <c r="F19" s="70" t="str">
        <f>IF(K16="","",K16)</f>
        <v/>
      </c>
      <c r="G19" s="69" t="str">
        <f>IF(L17="","",L17)</f>
        <v/>
      </c>
      <c r="H19" s="70" t="str">
        <f>IF(K17="","",K17)</f>
        <v/>
      </c>
      <c r="I19" s="69" t="str">
        <f>IF(L18="","",L18)</f>
        <v/>
      </c>
      <c r="J19" s="70" t="str">
        <f>IF(K18="","",K18)</f>
        <v/>
      </c>
      <c r="K19" s="24" t="s">
        <v>43</v>
      </c>
      <c r="L19" s="56" t="s">
        <v>43</v>
      </c>
      <c r="M19" s="17"/>
      <c r="N19" s="27"/>
      <c r="O19" s="21"/>
      <c r="P19" s="28"/>
    </row>
    <row r="20" spans="1:16" ht="73.5" customHeight="1" thickBot="1">
      <c r="A20" s="67">
        <v>6</v>
      </c>
      <c r="B20" s="76">
        <f>VLOOKUP($B$1&amp;A20,'Lista Zespołów'!$A$4:$E$75,3,FALSE)</f>
        <v>0</v>
      </c>
      <c r="C20" s="69" t="str">
        <f>IF(N15="","",N15)</f>
        <v/>
      </c>
      <c r="D20" s="70" t="str">
        <f>IF(M15="","",M15)</f>
        <v/>
      </c>
      <c r="E20" s="69" t="str">
        <f>IF(N16="","",N16)</f>
        <v/>
      </c>
      <c r="F20" s="70" t="str">
        <f>IF(M16="","",M16)</f>
        <v/>
      </c>
      <c r="G20" s="69" t="str">
        <f>IF(N17="","",N17)</f>
        <v/>
      </c>
      <c r="H20" s="70" t="str">
        <f>IF(M17="","",M17)</f>
        <v/>
      </c>
      <c r="I20" s="69" t="str">
        <f>IF(N18="","",N18)</f>
        <v/>
      </c>
      <c r="J20" s="70" t="str">
        <f>IF(M18="","",M18)</f>
        <v/>
      </c>
      <c r="K20" s="69" t="str">
        <f>IF(N19="","",N19)</f>
        <v/>
      </c>
      <c r="L20" s="70" t="str">
        <f>IF(M19="","",M19)</f>
        <v/>
      </c>
      <c r="M20" s="24" t="s">
        <v>43</v>
      </c>
      <c r="N20" s="56" t="s">
        <v>43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5">
      <c r="A24" s="47">
        <v>1</v>
      </c>
      <c r="B24" s="50">
        <f>VLOOKUP(H24,'Lista Zespołów'!$A$4:$E$75,3,FALSE)</f>
        <v>0</v>
      </c>
      <c r="C24" s="51" t="s">
        <v>44</v>
      </c>
      <c r="D24" s="50">
        <f>VLOOKUP(J24,'Lista Zespołów'!$A$4:$E$75,3,FALSE)</f>
        <v>0</v>
      </c>
      <c r="F24" t="s">
        <v>45</v>
      </c>
      <c r="G24" s="57">
        <v>1</v>
      </c>
      <c r="H24" s="58" t="str">
        <f>$B$1&amp;1</f>
        <v>G1</v>
      </c>
      <c r="I24" s="59" t="s">
        <v>44</v>
      </c>
      <c r="J24" s="58" t="str">
        <f>$B$1&amp;6</f>
        <v>G6</v>
      </c>
    </row>
    <row r="25" spans="1:10" ht="17.45">
      <c r="A25" s="47">
        <v>2</v>
      </c>
      <c r="B25" s="50">
        <f>VLOOKUP(H25,'Lista Zespołów'!$A$4:$E$75,3,FALSE)</f>
        <v>0</v>
      </c>
      <c r="C25" s="51" t="s">
        <v>44</v>
      </c>
      <c r="D25" s="50">
        <f>VLOOKUP(J25,'Lista Zespołów'!$A$4:$E$75,3,FALSE)</f>
        <v>0</v>
      </c>
      <c r="F25" t="s">
        <v>45</v>
      </c>
      <c r="G25" s="57">
        <v>2</v>
      </c>
      <c r="H25" s="58" t="str">
        <f>$B$1&amp;2</f>
        <v>G2</v>
      </c>
      <c r="I25" s="59" t="s">
        <v>44</v>
      </c>
      <c r="J25" s="58" t="str">
        <f>$B$1&amp;5</f>
        <v>G5</v>
      </c>
    </row>
    <row r="26" spans="1:10" ht="17.45">
      <c r="A26" s="47">
        <v>3</v>
      </c>
      <c r="B26" s="50">
        <f>VLOOKUP(H26,'Lista Zespołów'!$A$4:$E$75,3,FALSE)</f>
        <v>0</v>
      </c>
      <c r="C26" s="51" t="s">
        <v>44</v>
      </c>
      <c r="D26" s="50">
        <f>VLOOKUP(J26,'Lista Zespołów'!$A$4:$E$75,3,FALSE)</f>
        <v>0</v>
      </c>
      <c r="F26" t="s">
        <v>45</v>
      </c>
      <c r="G26" s="57">
        <v>3</v>
      </c>
      <c r="H26" s="58" t="str">
        <f>$B$1&amp;3</f>
        <v>G3</v>
      </c>
      <c r="I26" s="59" t="s">
        <v>44</v>
      </c>
      <c r="J26" s="60" t="str">
        <f>$B$1&amp;4</f>
        <v>G4</v>
      </c>
    </row>
    <row r="27" spans="2:10" ht="17.45">
      <c r="B27" s="50"/>
      <c r="G27" s="61"/>
      <c r="H27" s="60"/>
      <c r="I27" s="59"/>
      <c r="J27" s="60"/>
    </row>
    <row r="28" spans="1:10" ht="17.45">
      <c r="A28" s="47">
        <v>4</v>
      </c>
      <c r="B28" s="50">
        <f>VLOOKUP(H28,'Lista Zespołów'!$A$4:$E$75,3,FALSE)</f>
        <v>0</v>
      </c>
      <c r="C28" s="51" t="s">
        <v>44</v>
      </c>
      <c r="D28" s="50">
        <f>VLOOKUP(J28,'Lista Zespołów'!$A$4:$E$75,3,FALSE)</f>
        <v>0</v>
      </c>
      <c r="F28" t="s">
        <v>45</v>
      </c>
      <c r="G28" s="57">
        <v>4</v>
      </c>
      <c r="H28" s="58" t="str">
        <f>$B$1&amp;6</f>
        <v>G6</v>
      </c>
      <c r="I28" s="59" t="s">
        <v>44</v>
      </c>
      <c r="J28" s="58" t="str">
        <f>$B$1&amp;4</f>
        <v>G4</v>
      </c>
    </row>
    <row r="29" spans="1:10" ht="17.45">
      <c r="A29" s="47">
        <v>5</v>
      </c>
      <c r="B29" s="50">
        <f>VLOOKUP(H29,'Lista Zespołów'!$A$4:$E$75,3,FALSE)</f>
        <v>0</v>
      </c>
      <c r="C29" s="51" t="s">
        <v>44</v>
      </c>
      <c r="D29" s="50">
        <f>VLOOKUP(J29,'Lista Zespołów'!$A$4:$E$75,3,FALSE)</f>
        <v>0</v>
      </c>
      <c r="F29" t="s">
        <v>45</v>
      </c>
      <c r="G29" s="57">
        <v>5</v>
      </c>
      <c r="H29" s="58" t="str">
        <f>$B$1&amp;5</f>
        <v>G5</v>
      </c>
      <c r="I29" s="59" t="s">
        <v>44</v>
      </c>
      <c r="J29" s="58" t="str">
        <f>$B$1&amp;3</f>
        <v>G3</v>
      </c>
    </row>
    <row r="30" spans="1:10" ht="17.45">
      <c r="A30" s="47">
        <v>6</v>
      </c>
      <c r="B30" s="50">
        <f>VLOOKUP(H30,'Lista Zespołów'!$A$4:$E$75,3,FALSE)</f>
        <v>0</v>
      </c>
      <c r="C30" s="51" t="s">
        <v>44</v>
      </c>
      <c r="D30" s="50">
        <f>VLOOKUP(J30,'Lista Zespołów'!$A$4:$E$75,3,FALSE)</f>
        <v>0</v>
      </c>
      <c r="F30" t="s">
        <v>45</v>
      </c>
      <c r="G30" s="57">
        <v>6</v>
      </c>
      <c r="H30" s="60" t="str">
        <f>$B$1&amp;1</f>
        <v>G1</v>
      </c>
      <c r="I30" s="59" t="s">
        <v>44</v>
      </c>
      <c r="J30" s="60" t="str">
        <f>$B$1&amp;2</f>
        <v>G2</v>
      </c>
    </row>
    <row r="31" spans="2:10" ht="17.45">
      <c r="B31" s="50"/>
      <c r="G31" s="61"/>
      <c r="H31" s="60"/>
      <c r="I31" s="59"/>
      <c r="J31" s="60"/>
    </row>
    <row r="32" spans="1:10" ht="17.45">
      <c r="A32" s="47">
        <v>7</v>
      </c>
      <c r="B32" s="50">
        <f>VLOOKUP(H32,'Lista Zespołów'!$A$4:$E$75,3,FALSE)</f>
        <v>0</v>
      </c>
      <c r="C32" s="51" t="s">
        <v>44</v>
      </c>
      <c r="D32" s="50">
        <f>VLOOKUP(J32,'Lista Zespołów'!$A$4:$E$75,3,FALSE)</f>
        <v>0</v>
      </c>
      <c r="F32" t="s">
        <v>45</v>
      </c>
      <c r="G32" s="57">
        <v>7</v>
      </c>
      <c r="H32" s="58" t="str">
        <f>$B$1&amp;2</f>
        <v>G2</v>
      </c>
      <c r="I32" s="59" t="s">
        <v>44</v>
      </c>
      <c r="J32" s="58" t="str">
        <f>$B$1&amp;6</f>
        <v>G6</v>
      </c>
    </row>
    <row r="33" spans="1:10" ht="17.45">
      <c r="A33" s="47">
        <v>8</v>
      </c>
      <c r="B33" s="50">
        <f>VLOOKUP(H33,'Lista Zespołów'!$A$4:$E$75,3,FALSE)</f>
        <v>0</v>
      </c>
      <c r="C33" s="51" t="s">
        <v>44</v>
      </c>
      <c r="D33" s="50">
        <f>VLOOKUP(J33,'Lista Zespołów'!$A$4:$E$75,3,FALSE)</f>
        <v>0</v>
      </c>
      <c r="F33" t="s">
        <v>45</v>
      </c>
      <c r="G33" s="57">
        <v>8</v>
      </c>
      <c r="H33" s="58" t="str">
        <f>$B$1&amp;3</f>
        <v>G3</v>
      </c>
      <c r="I33" s="59" t="s">
        <v>44</v>
      </c>
      <c r="J33" s="58" t="str">
        <f>$B$1&amp;1</f>
        <v>G1</v>
      </c>
    </row>
    <row r="34" spans="1:10" ht="17.45">
      <c r="A34" s="47">
        <v>9</v>
      </c>
      <c r="B34" s="50">
        <f>VLOOKUP(H34,'Lista Zespołów'!$A$4:$E$75,3,FALSE)</f>
        <v>0</v>
      </c>
      <c r="C34" s="51" t="s">
        <v>44</v>
      </c>
      <c r="D34" s="50">
        <f>VLOOKUP(J34,'Lista Zespołów'!$A$4:$E$75,3,FALSE)</f>
        <v>0</v>
      </c>
      <c r="F34" t="s">
        <v>45</v>
      </c>
      <c r="G34" s="57">
        <v>9</v>
      </c>
      <c r="H34" s="60" t="str">
        <f>$B$1&amp;4</f>
        <v>G4</v>
      </c>
      <c r="I34" s="59" t="s">
        <v>44</v>
      </c>
      <c r="J34" s="60" t="str">
        <f>$B$1&amp;5</f>
        <v>G5</v>
      </c>
    </row>
    <row r="35" spans="2:10" ht="17.45">
      <c r="B35" s="50"/>
      <c r="G35" s="61"/>
      <c r="H35" s="60"/>
      <c r="I35" s="59"/>
      <c r="J35" s="60"/>
    </row>
    <row r="36" spans="1:10" ht="17.45">
      <c r="A36" s="47">
        <v>10</v>
      </c>
      <c r="B36" s="50">
        <f>VLOOKUP(H36,'Lista Zespołów'!$A$4:$E$75,3,FALSE)</f>
        <v>0</v>
      </c>
      <c r="C36" s="51" t="s">
        <v>44</v>
      </c>
      <c r="D36" s="50">
        <f>VLOOKUP(J36,'Lista Zespołów'!$A$4:$E$75,3,FALSE)</f>
        <v>0</v>
      </c>
      <c r="F36" t="s">
        <v>45</v>
      </c>
      <c r="G36" s="57">
        <v>10</v>
      </c>
      <c r="H36" s="60" t="str">
        <f>$B$1&amp;6</f>
        <v>G6</v>
      </c>
      <c r="I36" s="59" t="s">
        <v>44</v>
      </c>
      <c r="J36" s="60" t="str">
        <f>$B$1&amp;5</f>
        <v>G5</v>
      </c>
    </row>
    <row r="37" spans="1:10" ht="17.45">
      <c r="A37" s="47">
        <v>11</v>
      </c>
      <c r="B37" s="50">
        <f>VLOOKUP(H37,'Lista Zespołów'!$A$4:$E$75,3,FALSE)</f>
        <v>0</v>
      </c>
      <c r="C37" s="51" t="s">
        <v>44</v>
      </c>
      <c r="D37" s="50">
        <f>VLOOKUP(J37,'Lista Zespołów'!$A$4:$E$75,3,FALSE)</f>
        <v>0</v>
      </c>
      <c r="F37" t="s">
        <v>45</v>
      </c>
      <c r="G37" s="57">
        <v>11</v>
      </c>
      <c r="H37" s="60" t="str">
        <f>$B$1&amp;1</f>
        <v>G1</v>
      </c>
      <c r="I37" s="59" t="s">
        <v>44</v>
      </c>
      <c r="J37" s="60" t="str">
        <f>$B$1&amp;4</f>
        <v>G4</v>
      </c>
    </row>
    <row r="38" spans="1:10" ht="18">
      <c r="A38" s="47">
        <v>12</v>
      </c>
      <c r="B38" s="50">
        <f>VLOOKUP(H38,'Lista Zespołów'!$A$4:$E$75,3,FALSE)</f>
        <v>0</v>
      </c>
      <c r="C38" s="53" t="s">
        <v>44</v>
      </c>
      <c r="D38" s="50">
        <f>VLOOKUP(J38,'Lista Zespołów'!$A$4:$E$75,3,FALSE)</f>
        <v>0</v>
      </c>
      <c r="F38" t="s">
        <v>45</v>
      </c>
      <c r="G38" s="57">
        <v>12</v>
      </c>
      <c r="H38" s="60" t="str">
        <f>$B$1&amp;2</f>
        <v>G2</v>
      </c>
      <c r="I38" s="59" t="s">
        <v>44</v>
      </c>
      <c r="J38" s="60" t="str">
        <f>$B$1&amp;3</f>
        <v>G3</v>
      </c>
    </row>
    <row r="39" spans="2:10" ht="17.45">
      <c r="B39" s="50"/>
      <c r="G39" s="61"/>
      <c r="H39" s="60"/>
      <c r="I39" s="59"/>
      <c r="J39" s="60"/>
    </row>
    <row r="40" spans="1:10" ht="17.45">
      <c r="A40" s="47">
        <v>13</v>
      </c>
      <c r="B40" s="50">
        <f>VLOOKUP(H40,'Lista Zespołów'!$A$4:$E$75,3,FALSE)</f>
        <v>0</v>
      </c>
      <c r="C40" s="51" t="s">
        <v>44</v>
      </c>
      <c r="D40" s="50">
        <f>VLOOKUP(J40,'Lista Zespołów'!$A$4:$E$75,3,FALSE)</f>
        <v>0</v>
      </c>
      <c r="F40" t="s">
        <v>45</v>
      </c>
      <c r="G40" s="57">
        <v>13</v>
      </c>
      <c r="H40" s="60" t="str">
        <f>$B$1&amp;3</f>
        <v>G3</v>
      </c>
      <c r="I40" s="59" t="s">
        <v>44</v>
      </c>
      <c r="J40" s="60" t="str">
        <f>$B$1&amp;6</f>
        <v>G6</v>
      </c>
    </row>
    <row r="41" spans="1:10" ht="18">
      <c r="A41" s="47">
        <v>14</v>
      </c>
      <c r="B41" s="50">
        <f>VLOOKUP(H41,'Lista Zespołów'!$A$4:$E$75,3,FALSE)</f>
        <v>0</v>
      </c>
      <c r="C41" s="53" t="s">
        <v>44</v>
      </c>
      <c r="D41" s="50">
        <f>VLOOKUP(J41,'Lista Zespołów'!$A$4:$E$75,3,FALSE)</f>
        <v>0</v>
      </c>
      <c r="F41" t="s">
        <v>45</v>
      </c>
      <c r="G41" s="57">
        <v>14</v>
      </c>
      <c r="H41" s="60" t="str">
        <f>$B$1&amp;4</f>
        <v>G4</v>
      </c>
      <c r="I41" s="59" t="s">
        <v>44</v>
      </c>
      <c r="J41" s="60" t="str">
        <f>$B$1&amp;2</f>
        <v>G2</v>
      </c>
    </row>
    <row r="42" spans="1:10" ht="18">
      <c r="A42" s="47">
        <v>15</v>
      </c>
      <c r="B42" s="50">
        <f>VLOOKUP(H42,'Lista Zespołów'!$A$4:$E$75,3,FALSE)</f>
        <v>0</v>
      </c>
      <c r="C42" s="53" t="s">
        <v>44</v>
      </c>
      <c r="D42" s="50">
        <f>VLOOKUP(J42,'Lista Zespołów'!$A$4:$E$75,3,FALSE)</f>
        <v>0</v>
      </c>
      <c r="F42" t="s">
        <v>45</v>
      </c>
      <c r="G42" s="57">
        <v>15</v>
      </c>
      <c r="H42" s="60" t="str">
        <f>$B$1&amp;5</f>
        <v>G5</v>
      </c>
      <c r="I42" s="59" t="s">
        <v>44</v>
      </c>
      <c r="J42" s="60" t="str">
        <f>$B$1&amp;1</f>
        <v>G1</v>
      </c>
    </row>
    <row r="43" spans="2:4" ht="15">
      <c r="B43" s="54"/>
      <c r="C43" s="54"/>
      <c r="D43" s="54"/>
    </row>
    <row r="44" spans="1:10" ht="18">
      <c r="A44" s="47"/>
      <c r="B44" s="52"/>
      <c r="C44" s="53"/>
      <c r="D44" s="52"/>
      <c r="G44" s="47"/>
      <c r="H44" s="48"/>
      <c r="I44" s="49"/>
      <c r="J44" s="48"/>
    </row>
    <row r="45" spans="1:10" ht="18">
      <c r="A45" s="47"/>
      <c r="B45" s="52"/>
      <c r="C45" s="53"/>
      <c r="D45" s="52"/>
      <c r="G45" s="47"/>
      <c r="H45" s="48"/>
      <c r="I45" s="49"/>
      <c r="J45" s="48"/>
    </row>
    <row r="46" spans="1:10" ht="18">
      <c r="A46" s="47"/>
      <c r="B46" s="50"/>
      <c r="C46" s="51"/>
      <c r="D46" s="50"/>
      <c r="G46" s="47"/>
      <c r="H46" s="48"/>
      <c r="I46" s="49"/>
      <c r="J46" s="48"/>
    </row>
    <row r="48" spans="1:10" ht="18">
      <c r="A48" s="47"/>
      <c r="B48" s="50"/>
      <c r="C48" s="51"/>
      <c r="D48" s="50"/>
      <c r="G48" s="47"/>
      <c r="H48" s="48"/>
      <c r="I48" s="49"/>
      <c r="J48" s="48"/>
    </row>
    <row r="49" spans="1:10" ht="18">
      <c r="A49" s="47"/>
      <c r="B49" s="52"/>
      <c r="C49" s="53"/>
      <c r="D49" s="52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26AE5-68AB-44CE-8560-2059353A0B58}">
  <dimension ref="A1:P50"/>
  <sheetViews>
    <sheetView showGridLines="0" zoomScale="55" zoomScaleNormal="55" workbookViewId="0" topLeftCell="A4">
      <selection activeCell="A6" sqref="A6:XFD9"/>
    </sheetView>
  </sheetViews>
  <sheetFormatPr defaultColWidth="9.140625" defaultRowHeight="15"/>
  <cols>
    <col min="1" max="1" width="9.7109375" style="0" customWidth="1"/>
    <col min="2" max="2" width="48.42187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5" thickBot="1">
      <c r="A1" s="37" t="s">
        <v>3</v>
      </c>
      <c r="B1" s="36" t="s">
        <v>26</v>
      </c>
      <c r="D1" s="40" t="s">
        <v>32</v>
      </c>
      <c r="E1" s="39">
        <v>2</v>
      </c>
      <c r="F1" s="41" t="s">
        <v>33</v>
      </c>
      <c r="G1" s="38">
        <v>0</v>
      </c>
    </row>
    <row r="2" spans="1:10" ht="21.6" thickBot="1">
      <c r="A2" s="2" t="str">
        <f>"Tabela grupy "&amp;B1</f>
        <v>Tabela grupy H</v>
      </c>
      <c r="J2" s="2"/>
    </row>
    <row r="3" spans="1:13" ht="26.25" customHeight="1">
      <c r="A3" s="42" t="s">
        <v>34</v>
      </c>
      <c r="B3" s="43" t="s">
        <v>2</v>
      </c>
      <c r="C3" s="44" t="s">
        <v>35</v>
      </c>
      <c r="D3" s="45" t="s">
        <v>36</v>
      </c>
      <c r="E3" s="45" t="s">
        <v>37</v>
      </c>
      <c r="F3" s="45" t="s">
        <v>38</v>
      </c>
      <c r="G3" s="45" t="s">
        <v>39</v>
      </c>
      <c r="H3" s="45" t="s">
        <v>40</v>
      </c>
      <c r="I3" s="46" t="s">
        <v>41</v>
      </c>
      <c r="K3" s="143" t="s">
        <v>60</v>
      </c>
      <c r="L3" s="144"/>
      <c r="M3" s="63"/>
    </row>
    <row r="4" spans="1:13" ht="26.25" customHeight="1">
      <c r="A4" s="10">
        <v>1</v>
      </c>
      <c r="B4" s="11" t="str">
        <f>+B15</f>
        <v>Atena Warszawa 1</v>
      </c>
      <c r="C4" s="33">
        <f aca="true" t="shared" si="0" ref="C4:C7">D4*$E$1+E4*$G$1</f>
        <v>6</v>
      </c>
      <c r="D4" s="34">
        <f aca="true" t="shared" si="1" ref="D4:D9">IF($C15&gt;$D15,1,0)+IF($E15&gt;$F15,1,0)+IF($G15&gt;$H15,1,0)+IF($I15&gt;$J15,1,0)+IF($K15&gt;$L15,1,0)+IF($M15&gt;$N15,1,0)+IF($O15&gt;$P15,1,0)</f>
        <v>3</v>
      </c>
      <c r="E4" s="34">
        <f aca="true" t="shared" si="2" ref="E4:E9">IF($C15&lt;$D15,1,0)+IF($E15&lt;$F15,1,0)+IF($G15&lt;$H15,1,0)+IF($I15&lt;$J15,1,0)+IF($K15&lt;$L15,1,0)+IF($M15&lt;$N15,1,0)+IF($O15&lt;$P15,1,0)</f>
        <v>1</v>
      </c>
      <c r="F4" s="34">
        <f aca="true" t="shared" si="3" ref="F4:F7">E4+D4</f>
        <v>4</v>
      </c>
      <c r="G4" s="34">
        <f>SUM(D$15:D$21)</f>
        <v>42</v>
      </c>
      <c r="H4" s="34">
        <f>SUM(C$15:C$21)</f>
        <v>40</v>
      </c>
      <c r="I4" s="35">
        <f aca="true" t="shared" si="4" ref="I4:I7">_xlfn.IFERROR(G4/H4,0)</f>
        <v>1.05</v>
      </c>
      <c r="K4" s="144"/>
      <c r="L4" s="144"/>
      <c r="M4" s="63"/>
    </row>
    <row r="5" spans="1:13" ht="26.25" customHeight="1">
      <c r="A5" s="12">
        <v>2</v>
      </c>
      <c r="B5" s="13" t="str">
        <f>+B16</f>
        <v>Dębina Nieporęt 4</v>
      </c>
      <c r="C5" s="30">
        <f t="shared" si="0"/>
        <v>0</v>
      </c>
      <c r="D5" s="31">
        <f t="shared" si="1"/>
        <v>0</v>
      </c>
      <c r="E5" s="31">
        <f t="shared" si="2"/>
        <v>1</v>
      </c>
      <c r="F5" s="31">
        <f t="shared" si="3"/>
        <v>1</v>
      </c>
      <c r="G5" s="31">
        <f>SUM(F$15:F$21)</f>
        <v>1</v>
      </c>
      <c r="H5" s="31">
        <f>SUM(E$15:E$21)</f>
        <v>2</v>
      </c>
      <c r="I5" s="32">
        <f t="shared" si="4"/>
        <v>0.5</v>
      </c>
      <c r="K5" s="144"/>
      <c r="L5" s="144"/>
      <c r="M5" s="63"/>
    </row>
    <row r="6" spans="1:13" ht="26.25" customHeight="1" hidden="1">
      <c r="A6" s="10">
        <v>3</v>
      </c>
      <c r="B6" s="11">
        <f>VLOOKUP($B$1&amp;A6,'Lista Zespołów'!$A$4:$E$75,3,FALSE)</f>
        <v>0</v>
      </c>
      <c r="C6" s="33">
        <f t="shared" si="0"/>
        <v>2</v>
      </c>
      <c r="D6" s="34">
        <f t="shared" si="1"/>
        <v>1</v>
      </c>
      <c r="E6" s="34">
        <f t="shared" si="2"/>
        <v>0</v>
      </c>
      <c r="F6" s="34">
        <f t="shared" si="3"/>
        <v>1</v>
      </c>
      <c r="G6" s="34">
        <f>SUM(H$15:H$21)</f>
        <v>15</v>
      </c>
      <c r="H6" s="34">
        <f>SUM(G$15:G$21)</f>
        <v>12</v>
      </c>
      <c r="I6" s="35">
        <f t="shared" si="4"/>
        <v>1.25</v>
      </c>
      <c r="K6" s="144"/>
      <c r="L6" s="144"/>
      <c r="M6" s="63"/>
    </row>
    <row r="7" spans="1:13" ht="26.25" customHeight="1" hidden="1">
      <c r="A7" s="12">
        <v>4</v>
      </c>
      <c r="B7" s="13">
        <f>VLOOKUP($B$1&amp;A7,'Lista Zespołów'!$A$4:$E$75,3,FALSE)</f>
        <v>0</v>
      </c>
      <c r="C7" s="30">
        <f t="shared" si="0"/>
        <v>0</v>
      </c>
      <c r="D7" s="31">
        <f t="shared" si="1"/>
        <v>0</v>
      </c>
      <c r="E7" s="31">
        <f t="shared" si="2"/>
        <v>1</v>
      </c>
      <c r="F7" s="31">
        <f t="shared" si="3"/>
        <v>1</v>
      </c>
      <c r="G7" s="31">
        <f>SUM(J$15:J$21)</f>
        <v>14</v>
      </c>
      <c r="H7" s="31">
        <f>SUM(I$15:I$21)</f>
        <v>16</v>
      </c>
      <c r="I7" s="32">
        <f t="shared" si="4"/>
        <v>0.875</v>
      </c>
      <c r="K7" s="144"/>
      <c r="L7" s="144"/>
      <c r="M7" s="63"/>
    </row>
    <row r="8" spans="1:13" ht="26.25" customHeight="1" hidden="1">
      <c r="A8" s="10">
        <v>5</v>
      </c>
      <c r="B8" s="11">
        <f>VLOOKUP($B$1&amp;A8,'Lista Zespołów'!$A$4:$E$75,3,FALSE)</f>
        <v>0</v>
      </c>
      <c r="C8" s="33">
        <f>D8*$E$1+E8*$G$1</f>
        <v>0</v>
      </c>
      <c r="D8" s="34">
        <f t="shared" si="1"/>
        <v>0</v>
      </c>
      <c r="E8" s="34">
        <f t="shared" si="2"/>
        <v>1</v>
      </c>
      <c r="F8" s="34">
        <f>E8+D8</f>
        <v>1</v>
      </c>
      <c r="G8" s="34">
        <f>SUM(L$15:L$21)</f>
        <v>10</v>
      </c>
      <c r="H8" s="34">
        <f>SUM(K$15:K$21)</f>
        <v>12</v>
      </c>
      <c r="I8" s="35">
        <f>_xlfn.IFERROR(G8/H8,0)</f>
        <v>0.8333333333333334</v>
      </c>
      <c r="K8" s="144"/>
      <c r="L8" s="144"/>
      <c r="M8" s="63"/>
    </row>
    <row r="9" spans="1:13" ht="26.25" customHeight="1" hidden="1">
      <c r="A9" s="12">
        <v>6</v>
      </c>
      <c r="B9" s="13">
        <f>VLOOKUP($B$1&amp;A9,'Lista Zespołów'!$A$4:$E$75,3,FALSE)</f>
        <v>0</v>
      </c>
      <c r="C9" s="30">
        <f aca="true" t="shared" si="5" ref="C9">D9*$E$1+E9*$G$1</f>
        <v>0</v>
      </c>
      <c r="D9" s="31">
        <f t="shared" si="1"/>
        <v>0</v>
      </c>
      <c r="E9" s="31">
        <f t="shared" si="2"/>
        <v>0</v>
      </c>
      <c r="F9" s="31">
        <f aca="true" t="shared" si="6" ref="F9">E9+D9</f>
        <v>0</v>
      </c>
      <c r="G9" s="31">
        <f>SUM(N$15:N$21)</f>
        <v>0</v>
      </c>
      <c r="H9" s="31">
        <f>SUM(M$15:M$21)</f>
        <v>0</v>
      </c>
      <c r="I9" s="32">
        <f aca="true" t="shared" si="7" ref="I9">_xlfn.IFERROR(G9/H9,0)</f>
        <v>0</v>
      </c>
      <c r="K9" s="144"/>
      <c r="L9" s="144"/>
      <c r="M9" s="63"/>
    </row>
    <row r="10" spans="1:3" ht="15">
      <c r="A10" s="8"/>
      <c r="B10" s="1"/>
      <c r="C10" s="7"/>
    </row>
    <row r="11" spans="1:4" ht="21">
      <c r="A11" s="2" t="str">
        <f>"Mecze grupy "&amp;$B$1</f>
        <v>Mecze grupy H</v>
      </c>
      <c r="D11" s="2"/>
    </row>
    <row r="12" spans="1:14" ht="18.75" customHeight="1" thickBot="1">
      <c r="A12" s="120" t="s">
        <v>42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16" ht="25.9">
      <c r="A13" s="14" t="s">
        <v>34</v>
      </c>
      <c r="B13" s="16"/>
      <c r="C13" s="122">
        <v>1</v>
      </c>
      <c r="D13" s="146"/>
      <c r="E13" s="122">
        <v>2</v>
      </c>
      <c r="F13" s="146"/>
      <c r="G13" s="122">
        <v>3</v>
      </c>
      <c r="H13" s="146"/>
      <c r="I13" s="122">
        <v>4</v>
      </c>
      <c r="J13" s="146"/>
      <c r="K13" s="122">
        <v>5</v>
      </c>
      <c r="L13" s="146"/>
      <c r="M13" s="115">
        <v>6</v>
      </c>
      <c r="N13" s="116"/>
      <c r="O13" s="115"/>
      <c r="P13" s="116"/>
    </row>
    <row r="14" spans="1:16" ht="51.75" customHeight="1" thickBot="1">
      <c r="A14" s="15"/>
      <c r="B14" s="62" t="s">
        <v>2</v>
      </c>
      <c r="C14" s="118" t="str">
        <f>+B15</f>
        <v>Atena Warszawa 1</v>
      </c>
      <c r="D14" s="119"/>
      <c r="E14" s="118" t="str">
        <f>+B16</f>
        <v>Dębina Nieporęt 4</v>
      </c>
      <c r="F14" s="119"/>
      <c r="G14" s="118">
        <f>VLOOKUP($B$1&amp;G13,'Lista Zespołów'!$A$4:$E$75,3,FALSE)</f>
        <v>0</v>
      </c>
      <c r="H14" s="119"/>
      <c r="I14" s="118">
        <f>VLOOKUP($B$1&amp;I13,'Lista Zespołów'!$A$4:$E$75,3,FALSE)</f>
        <v>0</v>
      </c>
      <c r="J14" s="119"/>
      <c r="K14" s="123">
        <f>VLOOKUP($B$1&amp;K13,'Lista Zespołów'!$A$4:$E$75,3,FALSE)</f>
        <v>0</v>
      </c>
      <c r="L14" s="124"/>
      <c r="M14" s="118">
        <f>VLOOKUP($B$1&amp;M13,'Lista Zespołów'!$A$4:$E$75,3,FALSE)</f>
        <v>0</v>
      </c>
      <c r="N14" s="119"/>
      <c r="O14" s="113"/>
      <c r="P14" s="114"/>
    </row>
    <row r="15" spans="1:16" ht="73.5" customHeight="1" thickBot="1">
      <c r="A15" s="66">
        <v>1</v>
      </c>
      <c r="B15" s="75" t="s">
        <v>11</v>
      </c>
      <c r="C15" s="22" t="s">
        <v>43</v>
      </c>
      <c r="D15" s="23" t="s">
        <v>43</v>
      </c>
      <c r="E15" s="109">
        <v>2</v>
      </c>
      <c r="F15" s="110">
        <v>1</v>
      </c>
      <c r="G15" s="107">
        <v>12</v>
      </c>
      <c r="H15" s="108">
        <v>15</v>
      </c>
      <c r="I15" s="107">
        <v>16</v>
      </c>
      <c r="J15" s="108">
        <v>14</v>
      </c>
      <c r="K15" s="107">
        <v>12</v>
      </c>
      <c r="L15" s="108">
        <v>10</v>
      </c>
      <c r="M15" s="17"/>
      <c r="N15" s="27"/>
      <c r="O15" s="17"/>
      <c r="P15" s="27"/>
    </row>
    <row r="16" spans="1:16" ht="73.5" customHeight="1" thickBot="1">
      <c r="A16" s="67">
        <v>2</v>
      </c>
      <c r="B16" s="76" t="s">
        <v>23</v>
      </c>
      <c r="C16" s="69">
        <f>IF(F15="","",F15)</f>
        <v>1</v>
      </c>
      <c r="D16" s="70">
        <f>IF(E15="","",E15)</f>
        <v>2</v>
      </c>
      <c r="E16" s="24" t="s">
        <v>43</v>
      </c>
      <c r="F16" s="25" t="s">
        <v>43</v>
      </c>
      <c r="G16" s="21"/>
      <c r="H16" s="28"/>
      <c r="I16" s="21"/>
      <c r="J16" s="28"/>
      <c r="K16" s="21"/>
      <c r="L16" s="28"/>
      <c r="M16" s="21"/>
      <c r="N16" s="28"/>
      <c r="O16" s="21"/>
      <c r="P16" s="28"/>
    </row>
    <row r="17" spans="1:16" ht="73.5" customHeight="1" thickBot="1">
      <c r="A17" s="66">
        <v>3</v>
      </c>
      <c r="B17" s="75">
        <f>VLOOKUP($B$1&amp;A17,'Lista Zespołów'!$A$4:$E$75,3,FALSE)</f>
        <v>0</v>
      </c>
      <c r="C17" s="68">
        <f>IF(H15="","",H15)</f>
        <v>15</v>
      </c>
      <c r="D17" s="71">
        <f>IF(G15="","",G15)</f>
        <v>12</v>
      </c>
      <c r="E17" s="68" t="str">
        <f>IF(H16="","",H16)</f>
        <v/>
      </c>
      <c r="F17" s="71" t="str">
        <f>IF(G16="","",G16)</f>
        <v/>
      </c>
      <c r="G17" s="26" t="s">
        <v>43</v>
      </c>
      <c r="H17" s="23" t="s">
        <v>43</v>
      </c>
      <c r="I17" s="17"/>
      <c r="J17" s="27"/>
      <c r="K17" s="17"/>
      <c r="L17" s="27"/>
      <c r="M17" s="17"/>
      <c r="N17" s="27"/>
      <c r="O17" s="17"/>
      <c r="P17" s="27"/>
    </row>
    <row r="18" spans="1:16" ht="73.5" customHeight="1" thickBot="1">
      <c r="A18" s="67">
        <v>4</v>
      </c>
      <c r="B18" s="76">
        <f>VLOOKUP($B$1&amp;A18,'Lista Zespołów'!$A$4:$E$75,3,FALSE)</f>
        <v>0</v>
      </c>
      <c r="C18" s="69">
        <f>IF(J15="","",J15)</f>
        <v>14</v>
      </c>
      <c r="D18" s="70">
        <f>IF(I15="","",I15)</f>
        <v>16</v>
      </c>
      <c r="E18" s="69" t="str">
        <f>IF(J16="","",J16)</f>
        <v/>
      </c>
      <c r="F18" s="70" t="str">
        <f>IF(I16="","",I16)</f>
        <v/>
      </c>
      <c r="G18" s="69" t="str">
        <f>IF(J17="","",J17)</f>
        <v/>
      </c>
      <c r="H18" s="70" t="str">
        <f>IF(I17="","",I17)</f>
        <v/>
      </c>
      <c r="I18" s="24" t="s">
        <v>43</v>
      </c>
      <c r="J18" s="25" t="s">
        <v>43</v>
      </c>
      <c r="K18" s="21"/>
      <c r="L18" s="28"/>
      <c r="M18" s="21"/>
      <c r="N18" s="28"/>
      <c r="O18" s="21"/>
      <c r="P18" s="28"/>
    </row>
    <row r="19" spans="1:16" ht="73.5" customHeight="1" thickBot="1">
      <c r="A19" s="67">
        <v>5</v>
      </c>
      <c r="B19" s="74">
        <f>VLOOKUP($B$1&amp;A19,'Lista Zespołów'!$A$4:$E$75,3,FALSE)</f>
        <v>0</v>
      </c>
      <c r="C19" s="69">
        <f>IF(L15="","",L15)</f>
        <v>10</v>
      </c>
      <c r="D19" s="70">
        <f>IF(K15="","",K15)</f>
        <v>12</v>
      </c>
      <c r="E19" s="69" t="str">
        <f>IF(L16="","",L16)</f>
        <v/>
      </c>
      <c r="F19" s="70" t="str">
        <f>IF(K16="","",K16)</f>
        <v/>
      </c>
      <c r="G19" s="69" t="str">
        <f>IF(L17="","",L17)</f>
        <v/>
      </c>
      <c r="H19" s="70" t="str">
        <f>IF(K17="","",K17)</f>
        <v/>
      </c>
      <c r="I19" s="69" t="str">
        <f>IF(L18="","",L18)</f>
        <v/>
      </c>
      <c r="J19" s="70" t="str">
        <f>IF(K18="","",K18)</f>
        <v/>
      </c>
      <c r="K19" s="24" t="s">
        <v>43</v>
      </c>
      <c r="L19" s="56" t="s">
        <v>43</v>
      </c>
      <c r="M19" s="17"/>
      <c r="N19" s="27"/>
      <c r="O19" s="21"/>
      <c r="P19" s="28"/>
    </row>
    <row r="20" spans="1:16" ht="73.5" customHeight="1" thickBot="1">
      <c r="A20" s="67">
        <v>6</v>
      </c>
      <c r="B20" s="76">
        <f>VLOOKUP($B$1&amp;A20,'Lista Zespołów'!$A$4:$E$75,3,FALSE)</f>
        <v>0</v>
      </c>
      <c r="C20" s="69" t="str">
        <f>IF(N15="","",N15)</f>
        <v/>
      </c>
      <c r="D20" s="70" t="str">
        <f>IF(M15="","",M15)</f>
        <v/>
      </c>
      <c r="E20" s="69" t="str">
        <f>IF(N16="","",N16)</f>
        <v/>
      </c>
      <c r="F20" s="70" t="str">
        <f>IF(M16="","",M16)</f>
        <v/>
      </c>
      <c r="G20" s="69" t="str">
        <f>IF(N17="","",N17)</f>
        <v/>
      </c>
      <c r="H20" s="70" t="str">
        <f>IF(M17="","",M17)</f>
        <v/>
      </c>
      <c r="I20" s="69" t="str">
        <f>IF(N18="","",N18)</f>
        <v/>
      </c>
      <c r="J20" s="70" t="str">
        <f>IF(M18="","",M18)</f>
        <v/>
      </c>
      <c r="K20" s="69" t="str">
        <f>IF(N19="","",N19)</f>
        <v/>
      </c>
      <c r="L20" s="70" t="str">
        <f>IF(M19="","",M19)</f>
        <v/>
      </c>
      <c r="M20" s="24" t="s">
        <v>43</v>
      </c>
      <c r="N20" s="56" t="s">
        <v>43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5">
      <c r="A24" s="47">
        <v>1</v>
      </c>
      <c r="B24" s="50">
        <f>VLOOKUP(H24,'Lista Zespołów'!$A$4:$E$75,3,FALSE)</f>
        <v>0</v>
      </c>
      <c r="C24" s="51" t="s">
        <v>44</v>
      </c>
      <c r="D24" s="50">
        <f>VLOOKUP(J24,'Lista Zespołów'!$A$4:$E$75,3,FALSE)</f>
        <v>0</v>
      </c>
      <c r="F24" t="s">
        <v>45</v>
      </c>
      <c r="G24" s="57">
        <v>1</v>
      </c>
      <c r="H24" s="58" t="str">
        <f>$B$1&amp;1</f>
        <v>H1</v>
      </c>
      <c r="I24" s="59" t="s">
        <v>44</v>
      </c>
      <c r="J24" s="58" t="str">
        <f>$B$1&amp;6</f>
        <v>H6</v>
      </c>
    </row>
    <row r="25" spans="1:10" ht="17.45">
      <c r="A25" s="47">
        <v>2</v>
      </c>
      <c r="B25" s="50">
        <f>VLOOKUP(H25,'Lista Zespołów'!$A$4:$E$75,3,FALSE)</f>
        <v>0</v>
      </c>
      <c r="C25" s="51" t="s">
        <v>44</v>
      </c>
      <c r="D25" s="50">
        <f>VLOOKUP(J25,'Lista Zespołów'!$A$4:$E$75,3,FALSE)</f>
        <v>0</v>
      </c>
      <c r="F25" t="s">
        <v>45</v>
      </c>
      <c r="G25" s="57">
        <v>2</v>
      </c>
      <c r="H25" s="58" t="str">
        <f>$B$1&amp;2</f>
        <v>H2</v>
      </c>
      <c r="I25" s="59" t="s">
        <v>44</v>
      </c>
      <c r="J25" s="58" t="str">
        <f>$B$1&amp;5</f>
        <v>H5</v>
      </c>
    </row>
    <row r="26" spans="1:10" ht="17.45">
      <c r="A26" s="47">
        <v>3</v>
      </c>
      <c r="B26" s="50">
        <f>VLOOKUP(H26,'Lista Zespołów'!$A$4:$E$75,3,FALSE)</f>
        <v>0</v>
      </c>
      <c r="C26" s="51" t="s">
        <v>44</v>
      </c>
      <c r="D26" s="50">
        <f>VLOOKUP(J26,'Lista Zespołów'!$A$4:$E$75,3,FALSE)</f>
        <v>0</v>
      </c>
      <c r="F26" t="s">
        <v>45</v>
      </c>
      <c r="G26" s="57">
        <v>3</v>
      </c>
      <c r="H26" s="58" t="str">
        <f>$B$1&amp;3</f>
        <v>H3</v>
      </c>
      <c r="I26" s="59" t="s">
        <v>44</v>
      </c>
      <c r="J26" s="60" t="str">
        <f>$B$1&amp;4</f>
        <v>H4</v>
      </c>
    </row>
    <row r="27" spans="2:10" ht="17.45">
      <c r="B27" s="50"/>
      <c r="G27" s="61"/>
      <c r="H27" s="60"/>
      <c r="I27" s="59"/>
      <c r="J27" s="60"/>
    </row>
    <row r="28" spans="1:10" ht="17.45">
      <c r="A28" s="47">
        <v>4</v>
      </c>
      <c r="B28" s="50">
        <f>VLOOKUP(H28,'Lista Zespołów'!$A$4:$E$75,3,FALSE)</f>
        <v>0</v>
      </c>
      <c r="C28" s="51" t="s">
        <v>44</v>
      </c>
      <c r="D28" s="50">
        <f>VLOOKUP(J28,'Lista Zespołów'!$A$4:$E$75,3,FALSE)</f>
        <v>0</v>
      </c>
      <c r="F28" t="s">
        <v>45</v>
      </c>
      <c r="G28" s="57">
        <v>4</v>
      </c>
      <c r="H28" s="58" t="str">
        <f>$B$1&amp;6</f>
        <v>H6</v>
      </c>
      <c r="I28" s="59" t="s">
        <v>44</v>
      </c>
      <c r="J28" s="58" t="str">
        <f>$B$1&amp;4</f>
        <v>H4</v>
      </c>
    </row>
    <row r="29" spans="1:10" ht="17.45">
      <c r="A29" s="47">
        <v>5</v>
      </c>
      <c r="B29" s="50">
        <f>VLOOKUP(H29,'Lista Zespołów'!$A$4:$E$75,3,FALSE)</f>
        <v>0</v>
      </c>
      <c r="C29" s="51" t="s">
        <v>44</v>
      </c>
      <c r="D29" s="50">
        <f>VLOOKUP(J29,'Lista Zespołów'!$A$4:$E$75,3,FALSE)</f>
        <v>0</v>
      </c>
      <c r="F29" t="s">
        <v>45</v>
      </c>
      <c r="G29" s="57">
        <v>5</v>
      </c>
      <c r="H29" s="58" t="str">
        <f>$B$1&amp;5</f>
        <v>H5</v>
      </c>
      <c r="I29" s="59" t="s">
        <v>44</v>
      </c>
      <c r="J29" s="58" t="str">
        <f>$B$1&amp;3</f>
        <v>H3</v>
      </c>
    </row>
    <row r="30" spans="1:10" ht="17.45">
      <c r="A30" s="47">
        <v>6</v>
      </c>
      <c r="B30" s="50">
        <f>VLOOKUP(H30,'Lista Zespołów'!$A$4:$E$75,3,FALSE)</f>
        <v>0</v>
      </c>
      <c r="C30" s="51" t="s">
        <v>44</v>
      </c>
      <c r="D30" s="50">
        <f>VLOOKUP(J30,'Lista Zespołów'!$A$4:$E$75,3,FALSE)</f>
        <v>0</v>
      </c>
      <c r="F30" t="s">
        <v>45</v>
      </c>
      <c r="G30" s="57">
        <v>6</v>
      </c>
      <c r="H30" s="60" t="str">
        <f>$B$1&amp;1</f>
        <v>H1</v>
      </c>
      <c r="I30" s="59" t="s">
        <v>44</v>
      </c>
      <c r="J30" s="60" t="str">
        <f>$B$1&amp;2</f>
        <v>H2</v>
      </c>
    </row>
    <row r="31" spans="2:10" ht="17.45">
      <c r="B31" s="50"/>
      <c r="G31" s="61"/>
      <c r="H31" s="60"/>
      <c r="I31" s="59"/>
      <c r="J31" s="60"/>
    </row>
    <row r="32" spans="1:10" ht="17.45">
      <c r="A32" s="47">
        <v>7</v>
      </c>
      <c r="B32" s="50">
        <f>VLOOKUP(H32,'Lista Zespołów'!$A$4:$E$75,3,FALSE)</f>
        <v>0</v>
      </c>
      <c r="C32" s="51" t="s">
        <v>44</v>
      </c>
      <c r="D32" s="50">
        <f>VLOOKUP(J32,'Lista Zespołów'!$A$4:$E$75,3,FALSE)</f>
        <v>0</v>
      </c>
      <c r="F32" t="s">
        <v>45</v>
      </c>
      <c r="G32" s="57">
        <v>7</v>
      </c>
      <c r="H32" s="58" t="str">
        <f>$B$1&amp;2</f>
        <v>H2</v>
      </c>
      <c r="I32" s="59" t="s">
        <v>44</v>
      </c>
      <c r="J32" s="58" t="str">
        <f>$B$1&amp;6</f>
        <v>H6</v>
      </c>
    </row>
    <row r="33" spans="1:10" ht="17.45">
      <c r="A33" s="47">
        <v>8</v>
      </c>
      <c r="B33" s="50">
        <f>VLOOKUP(H33,'Lista Zespołów'!$A$4:$E$75,3,FALSE)</f>
        <v>0</v>
      </c>
      <c r="C33" s="51" t="s">
        <v>44</v>
      </c>
      <c r="D33" s="50">
        <f>VLOOKUP(J33,'Lista Zespołów'!$A$4:$E$75,3,FALSE)</f>
        <v>0</v>
      </c>
      <c r="F33" t="s">
        <v>45</v>
      </c>
      <c r="G33" s="57">
        <v>8</v>
      </c>
      <c r="H33" s="58" t="str">
        <f>$B$1&amp;3</f>
        <v>H3</v>
      </c>
      <c r="I33" s="59" t="s">
        <v>44</v>
      </c>
      <c r="J33" s="58" t="str">
        <f>$B$1&amp;1</f>
        <v>H1</v>
      </c>
    </row>
    <row r="34" spans="1:10" ht="17.45">
      <c r="A34" s="47">
        <v>9</v>
      </c>
      <c r="B34" s="50">
        <f>VLOOKUP(H34,'Lista Zespołów'!$A$4:$E$75,3,FALSE)</f>
        <v>0</v>
      </c>
      <c r="C34" s="51" t="s">
        <v>44</v>
      </c>
      <c r="D34" s="50">
        <f>VLOOKUP(J34,'Lista Zespołów'!$A$4:$E$75,3,FALSE)</f>
        <v>0</v>
      </c>
      <c r="F34" t="s">
        <v>45</v>
      </c>
      <c r="G34" s="57">
        <v>9</v>
      </c>
      <c r="H34" s="60" t="str">
        <f>$B$1&amp;4</f>
        <v>H4</v>
      </c>
      <c r="I34" s="59" t="s">
        <v>44</v>
      </c>
      <c r="J34" s="60" t="str">
        <f>$B$1&amp;5</f>
        <v>H5</v>
      </c>
    </row>
    <row r="35" spans="2:10" ht="17.45">
      <c r="B35" s="50"/>
      <c r="G35" s="61"/>
      <c r="H35" s="60"/>
      <c r="I35" s="59"/>
      <c r="J35" s="60"/>
    </row>
    <row r="36" spans="1:10" ht="17.45">
      <c r="A36" s="47">
        <v>10</v>
      </c>
      <c r="B36" s="50">
        <f>VLOOKUP(H36,'Lista Zespołów'!$A$4:$E$75,3,FALSE)</f>
        <v>0</v>
      </c>
      <c r="C36" s="51" t="s">
        <v>44</v>
      </c>
      <c r="D36" s="50">
        <f>VLOOKUP(J36,'Lista Zespołów'!$A$4:$E$75,3,FALSE)</f>
        <v>0</v>
      </c>
      <c r="F36" t="s">
        <v>45</v>
      </c>
      <c r="G36" s="57">
        <v>10</v>
      </c>
      <c r="H36" s="60" t="str">
        <f>$B$1&amp;6</f>
        <v>H6</v>
      </c>
      <c r="I36" s="59" t="s">
        <v>44</v>
      </c>
      <c r="J36" s="60" t="str">
        <f>$B$1&amp;5</f>
        <v>H5</v>
      </c>
    </row>
    <row r="37" spans="1:10" ht="17.45">
      <c r="A37" s="47">
        <v>11</v>
      </c>
      <c r="B37" s="50">
        <f>VLOOKUP(H37,'Lista Zespołów'!$A$4:$E$75,3,FALSE)</f>
        <v>0</v>
      </c>
      <c r="C37" s="51" t="s">
        <v>44</v>
      </c>
      <c r="D37" s="50">
        <f>VLOOKUP(J37,'Lista Zespołów'!$A$4:$E$75,3,FALSE)</f>
        <v>0</v>
      </c>
      <c r="F37" t="s">
        <v>45</v>
      </c>
      <c r="G37" s="57">
        <v>11</v>
      </c>
      <c r="H37" s="60" t="str">
        <f>$B$1&amp;1</f>
        <v>H1</v>
      </c>
      <c r="I37" s="59" t="s">
        <v>44</v>
      </c>
      <c r="J37" s="60" t="str">
        <f>$B$1&amp;4</f>
        <v>H4</v>
      </c>
    </row>
    <row r="38" spans="1:10" ht="18">
      <c r="A38" s="47">
        <v>12</v>
      </c>
      <c r="B38" s="50">
        <f>VLOOKUP(H38,'Lista Zespołów'!$A$4:$E$75,3,FALSE)</f>
        <v>0</v>
      </c>
      <c r="C38" s="53" t="s">
        <v>44</v>
      </c>
      <c r="D38" s="50">
        <f>VLOOKUP(J38,'Lista Zespołów'!$A$4:$E$75,3,FALSE)</f>
        <v>0</v>
      </c>
      <c r="F38" t="s">
        <v>45</v>
      </c>
      <c r="G38" s="57">
        <v>12</v>
      </c>
      <c r="H38" s="60" t="str">
        <f>$B$1&amp;2</f>
        <v>H2</v>
      </c>
      <c r="I38" s="59" t="s">
        <v>44</v>
      </c>
      <c r="J38" s="60" t="str">
        <f>$B$1&amp;3</f>
        <v>H3</v>
      </c>
    </row>
    <row r="39" spans="2:10" ht="17.45">
      <c r="B39" s="50"/>
      <c r="G39" s="61"/>
      <c r="H39" s="60"/>
      <c r="I39" s="59"/>
      <c r="J39" s="60"/>
    </row>
    <row r="40" spans="1:10" ht="17.45">
      <c r="A40" s="47">
        <v>13</v>
      </c>
      <c r="B40" s="50">
        <f>VLOOKUP(H40,'Lista Zespołów'!$A$4:$E$75,3,FALSE)</f>
        <v>0</v>
      </c>
      <c r="C40" s="51" t="s">
        <v>44</v>
      </c>
      <c r="D40" s="50">
        <f>VLOOKUP(J40,'Lista Zespołów'!$A$4:$E$75,3,FALSE)</f>
        <v>0</v>
      </c>
      <c r="F40" t="s">
        <v>45</v>
      </c>
      <c r="G40" s="57">
        <v>13</v>
      </c>
      <c r="H40" s="60" t="str">
        <f>$B$1&amp;3</f>
        <v>H3</v>
      </c>
      <c r="I40" s="59" t="s">
        <v>44</v>
      </c>
      <c r="J40" s="60" t="str">
        <f>$B$1&amp;6</f>
        <v>H6</v>
      </c>
    </row>
    <row r="41" spans="1:10" ht="18">
      <c r="A41" s="47">
        <v>14</v>
      </c>
      <c r="B41" s="50">
        <f>VLOOKUP(H41,'Lista Zespołów'!$A$4:$E$75,3,FALSE)</f>
        <v>0</v>
      </c>
      <c r="C41" s="53" t="s">
        <v>44</v>
      </c>
      <c r="D41" s="50">
        <f>VLOOKUP(J41,'Lista Zespołów'!$A$4:$E$75,3,FALSE)</f>
        <v>0</v>
      </c>
      <c r="F41" t="s">
        <v>45</v>
      </c>
      <c r="G41" s="57">
        <v>14</v>
      </c>
      <c r="H41" s="60" t="str">
        <f>$B$1&amp;4</f>
        <v>H4</v>
      </c>
      <c r="I41" s="59" t="s">
        <v>44</v>
      </c>
      <c r="J41" s="60" t="str">
        <f>$B$1&amp;2</f>
        <v>H2</v>
      </c>
    </row>
    <row r="42" spans="1:10" ht="18">
      <c r="A42" s="47">
        <v>15</v>
      </c>
      <c r="B42" s="50">
        <f>VLOOKUP(H42,'Lista Zespołów'!$A$4:$E$75,3,FALSE)</f>
        <v>0</v>
      </c>
      <c r="C42" s="53" t="s">
        <v>44</v>
      </c>
      <c r="D42" s="50">
        <f>VLOOKUP(J42,'Lista Zespołów'!$A$4:$E$75,3,FALSE)</f>
        <v>0</v>
      </c>
      <c r="F42" t="s">
        <v>45</v>
      </c>
      <c r="G42" s="57">
        <v>15</v>
      </c>
      <c r="H42" s="60" t="str">
        <f>$B$1&amp;5</f>
        <v>H5</v>
      </c>
      <c r="I42" s="59" t="s">
        <v>44</v>
      </c>
      <c r="J42" s="60" t="str">
        <f>$B$1&amp;1</f>
        <v>H1</v>
      </c>
    </row>
    <row r="43" spans="2:4" ht="15">
      <c r="B43" s="54"/>
      <c r="C43" s="54"/>
      <c r="D43" s="54"/>
    </row>
    <row r="44" spans="1:10" ht="18">
      <c r="A44" s="47"/>
      <c r="B44" s="52"/>
      <c r="C44" s="53"/>
      <c r="D44" s="52"/>
      <c r="G44" s="47"/>
      <c r="H44" s="48"/>
      <c r="I44" s="49"/>
      <c r="J44" s="48"/>
    </row>
    <row r="45" spans="1:10" ht="18">
      <c r="A45" s="47"/>
      <c r="B45" s="52"/>
      <c r="C45" s="53"/>
      <c r="D45" s="52"/>
      <c r="G45" s="47"/>
      <c r="H45" s="48"/>
      <c r="I45" s="49"/>
      <c r="J45" s="48"/>
    </row>
    <row r="46" spans="1:10" ht="18">
      <c r="A46" s="47"/>
      <c r="B46" s="50"/>
      <c r="C46" s="51"/>
      <c r="D46" s="50"/>
      <c r="G46" s="47"/>
      <c r="H46" s="48"/>
      <c r="I46" s="49"/>
      <c r="J46" s="48"/>
    </row>
    <row r="48" spans="1:10" ht="18">
      <c r="A48" s="47"/>
      <c r="B48" s="50"/>
      <c r="C48" s="51"/>
      <c r="D48" s="50"/>
      <c r="G48" s="47"/>
      <c r="H48" s="48"/>
      <c r="I48" s="49"/>
      <c r="J48" s="48"/>
    </row>
    <row r="49" spans="1:10" ht="18">
      <c r="A49" s="47"/>
      <c r="B49" s="52"/>
      <c r="C49" s="53"/>
      <c r="D49" s="52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63E28-EE73-4E7D-BE75-5D80DBDDF8FD}">
  <dimension ref="A1:P50"/>
  <sheetViews>
    <sheetView showGridLines="0" zoomScale="55" zoomScaleNormal="55" workbookViewId="0" topLeftCell="A1">
      <selection activeCell="A6" sqref="A6:XFD9"/>
    </sheetView>
  </sheetViews>
  <sheetFormatPr defaultColWidth="9.140625" defaultRowHeight="15"/>
  <cols>
    <col min="1" max="1" width="9.7109375" style="0" customWidth="1"/>
    <col min="2" max="2" width="48.42187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5" thickBot="1">
      <c r="A1" s="37" t="s">
        <v>3</v>
      </c>
      <c r="B1" s="36" t="s">
        <v>27</v>
      </c>
      <c r="D1" s="40" t="s">
        <v>32</v>
      </c>
      <c r="E1" s="39">
        <v>2</v>
      </c>
      <c r="F1" s="41" t="s">
        <v>33</v>
      </c>
      <c r="G1" s="38">
        <v>0</v>
      </c>
    </row>
    <row r="2" spans="1:10" ht="21.6" thickBot="1">
      <c r="A2" s="2" t="str">
        <f>"Tabela grupy "&amp;B1</f>
        <v>Tabela grupy I</v>
      </c>
      <c r="J2" s="2"/>
    </row>
    <row r="3" spans="1:13" ht="26.25" customHeight="1">
      <c r="A3" s="42" t="s">
        <v>34</v>
      </c>
      <c r="B3" s="43" t="s">
        <v>2</v>
      </c>
      <c r="C3" s="44" t="s">
        <v>35</v>
      </c>
      <c r="D3" s="45" t="s">
        <v>36</v>
      </c>
      <c r="E3" s="45" t="s">
        <v>37</v>
      </c>
      <c r="F3" s="45" t="s">
        <v>38</v>
      </c>
      <c r="G3" s="45" t="s">
        <v>39</v>
      </c>
      <c r="H3" s="45" t="s">
        <v>40</v>
      </c>
      <c r="I3" s="46" t="s">
        <v>41</v>
      </c>
      <c r="K3" s="143" t="s">
        <v>61</v>
      </c>
      <c r="L3" s="125"/>
      <c r="M3" s="63"/>
    </row>
    <row r="4" spans="1:13" ht="26.25" customHeight="1">
      <c r="A4" s="10">
        <v>1</v>
      </c>
      <c r="B4" s="11" t="s">
        <v>62</v>
      </c>
      <c r="C4" s="33">
        <f aca="true" t="shared" si="0" ref="C4:C7">D4*$E$1+E4*$G$1</f>
        <v>0</v>
      </c>
      <c r="D4" s="34">
        <f aca="true" t="shared" si="1" ref="D4:D9">IF($C15&gt;$D15,1,0)+IF($E15&gt;$F15,1,0)+IF($G15&gt;$H15,1,0)+IF($I15&gt;$J15,1,0)+IF($K15&gt;$L15,1,0)+IF($M15&gt;$N15,1,0)+IF($O15&gt;$P15,1,0)</f>
        <v>0</v>
      </c>
      <c r="E4" s="34">
        <f aca="true" t="shared" si="2" ref="E4:E9">IF($C15&lt;$D15,1,0)+IF($E15&lt;$F15,1,0)+IF($G15&lt;$H15,1,0)+IF($I15&lt;$J15,1,0)+IF($K15&lt;$L15,1,0)+IF($M15&lt;$N15,1,0)+IF($O15&lt;$P15,1,0)</f>
        <v>3</v>
      </c>
      <c r="F4" s="34">
        <f aca="true" t="shared" si="3" ref="F4:F7">E4+D4</f>
        <v>3</v>
      </c>
      <c r="G4" s="34">
        <f>SUM(D$15:D$21)</f>
        <v>19</v>
      </c>
      <c r="H4" s="34">
        <f>SUM(C$15:C$21)</f>
        <v>32</v>
      </c>
      <c r="I4" s="35">
        <f aca="true" t="shared" si="4" ref="I4:I7">_xlfn.IFERROR(G4/H4,0)</f>
        <v>0.59375</v>
      </c>
      <c r="K4" s="125"/>
      <c r="L4" s="125"/>
      <c r="M4" s="63"/>
    </row>
    <row r="5" spans="1:13" ht="26.25" customHeight="1">
      <c r="A5" s="12">
        <v>2</v>
      </c>
      <c r="B5" s="13" t="s">
        <v>18</v>
      </c>
      <c r="C5" s="30">
        <f t="shared" si="0"/>
        <v>2</v>
      </c>
      <c r="D5" s="31">
        <f t="shared" si="1"/>
        <v>1</v>
      </c>
      <c r="E5" s="31">
        <f t="shared" si="2"/>
        <v>0</v>
      </c>
      <c r="F5" s="31">
        <f t="shared" si="3"/>
        <v>1</v>
      </c>
      <c r="G5" s="31">
        <f>SUM(F$15:F$21)</f>
        <v>2</v>
      </c>
      <c r="H5" s="31">
        <f>SUM(E$15:E$21)</f>
        <v>0</v>
      </c>
      <c r="I5" s="32">
        <f t="shared" si="4"/>
        <v>0</v>
      </c>
      <c r="K5" s="125"/>
      <c r="L5" s="125"/>
      <c r="M5" s="63"/>
    </row>
    <row r="6" spans="1:13" ht="26.25" customHeight="1" hidden="1">
      <c r="A6" s="10">
        <v>3</v>
      </c>
      <c r="B6" s="11">
        <f>VLOOKUP($B$1&amp;A6,'Lista Zespołów'!$A$4:$E$75,3,FALSE)</f>
        <v>0</v>
      </c>
      <c r="C6" s="33">
        <f t="shared" si="0"/>
        <v>2</v>
      </c>
      <c r="D6" s="34">
        <f t="shared" si="1"/>
        <v>1</v>
      </c>
      <c r="E6" s="34">
        <f t="shared" si="2"/>
        <v>0</v>
      </c>
      <c r="F6" s="34">
        <f t="shared" si="3"/>
        <v>1</v>
      </c>
      <c r="G6" s="34">
        <f>SUM(H$15:H$21)</f>
        <v>15</v>
      </c>
      <c r="H6" s="34">
        <f>SUM(G$15:G$21)</f>
        <v>11</v>
      </c>
      <c r="I6" s="35">
        <f t="shared" si="4"/>
        <v>1.3636363636363635</v>
      </c>
      <c r="K6" s="125"/>
      <c r="L6" s="125"/>
      <c r="M6" s="63"/>
    </row>
    <row r="7" spans="1:13" ht="26.25" customHeight="1" hidden="1">
      <c r="A7" s="12">
        <v>4</v>
      </c>
      <c r="B7" s="13">
        <f>VLOOKUP($B$1&amp;A7,'Lista Zespołów'!$A$4:$E$75,3,FALSE)</f>
        <v>0</v>
      </c>
      <c r="C7" s="30">
        <f t="shared" si="0"/>
        <v>2</v>
      </c>
      <c r="D7" s="31">
        <f t="shared" si="1"/>
        <v>1</v>
      </c>
      <c r="E7" s="31">
        <f t="shared" si="2"/>
        <v>0</v>
      </c>
      <c r="F7" s="31">
        <f t="shared" si="3"/>
        <v>1</v>
      </c>
      <c r="G7" s="31">
        <f>SUM(J$15:J$21)</f>
        <v>15</v>
      </c>
      <c r="H7" s="31">
        <f>SUM(I$15:I$21)</f>
        <v>8</v>
      </c>
      <c r="I7" s="32">
        <f t="shared" si="4"/>
        <v>1.875</v>
      </c>
      <c r="K7" s="125"/>
      <c r="L7" s="125"/>
      <c r="M7" s="63"/>
    </row>
    <row r="8" spans="1:13" ht="26.25" customHeight="1" hidden="1">
      <c r="A8" s="10">
        <v>5</v>
      </c>
      <c r="B8" s="11">
        <f>VLOOKUP($B$1&amp;A8,'Lista Zespołów'!$A$4:$E$75,3,FALSE)</f>
        <v>0</v>
      </c>
      <c r="C8" s="33">
        <f>D8*$E$1+E8*$G$1</f>
        <v>0</v>
      </c>
      <c r="D8" s="34">
        <f t="shared" si="1"/>
        <v>0</v>
      </c>
      <c r="E8" s="34">
        <f t="shared" si="2"/>
        <v>0</v>
      </c>
      <c r="F8" s="34">
        <f>E8+D8</f>
        <v>0</v>
      </c>
      <c r="G8" s="34">
        <f>SUM(L$15:L$21)</f>
        <v>0</v>
      </c>
      <c r="H8" s="34">
        <f>SUM(K$15:K$21)</f>
        <v>0</v>
      </c>
      <c r="I8" s="35">
        <f>_xlfn.IFERROR(G8/H8,0)</f>
        <v>0</v>
      </c>
      <c r="K8" s="125"/>
      <c r="L8" s="125"/>
      <c r="M8" s="63"/>
    </row>
    <row r="9" spans="1:13" ht="26.25" customHeight="1" hidden="1">
      <c r="A9" s="12">
        <v>6</v>
      </c>
      <c r="B9" s="13">
        <f>VLOOKUP($B$1&amp;A9,'Lista Zespołów'!$A$4:$E$75,3,FALSE)</f>
        <v>0</v>
      </c>
      <c r="C9" s="30">
        <f aca="true" t="shared" si="5" ref="C9">D9*$E$1+E9*$G$1</f>
        <v>0</v>
      </c>
      <c r="D9" s="31">
        <f t="shared" si="1"/>
        <v>0</v>
      </c>
      <c r="E9" s="31">
        <f t="shared" si="2"/>
        <v>0</v>
      </c>
      <c r="F9" s="31">
        <f aca="true" t="shared" si="6" ref="F9">E9+D9</f>
        <v>0</v>
      </c>
      <c r="G9" s="31">
        <f>SUM(N$15:N$21)</f>
        <v>0</v>
      </c>
      <c r="H9" s="31">
        <f>SUM(M$15:M$21)</f>
        <v>0</v>
      </c>
      <c r="I9" s="32">
        <f aca="true" t="shared" si="7" ref="I9">_xlfn.IFERROR(G9/H9,0)</f>
        <v>0</v>
      </c>
      <c r="K9" s="125"/>
      <c r="L9" s="125"/>
      <c r="M9" s="63"/>
    </row>
    <row r="10" spans="1:3" ht="15">
      <c r="A10" s="8"/>
      <c r="B10" s="1"/>
      <c r="C10" s="7"/>
    </row>
    <row r="11" spans="1:4" ht="21">
      <c r="A11" s="2" t="str">
        <f>"Mecze grupy "&amp;$B$1</f>
        <v>Mecze grupy I</v>
      </c>
      <c r="D11" s="2"/>
    </row>
    <row r="12" spans="1:14" ht="18.75" customHeight="1" thickBot="1">
      <c r="A12" s="120" t="s">
        <v>42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16" ht="25.9">
      <c r="A13" s="14" t="s">
        <v>34</v>
      </c>
      <c r="B13" s="16"/>
      <c r="C13" s="122">
        <v>1</v>
      </c>
      <c r="D13" s="146"/>
      <c r="E13" s="122">
        <v>2</v>
      </c>
      <c r="F13" s="146"/>
      <c r="G13" s="122">
        <v>3</v>
      </c>
      <c r="H13" s="146"/>
      <c r="I13" s="122">
        <v>4</v>
      </c>
      <c r="J13" s="146"/>
      <c r="K13" s="122">
        <v>5</v>
      </c>
      <c r="L13" s="146"/>
      <c r="M13" s="115">
        <v>6</v>
      </c>
      <c r="N13" s="116"/>
      <c r="O13" s="115"/>
      <c r="P13" s="116"/>
    </row>
    <row r="14" spans="1:16" ht="51.75" customHeight="1" thickBot="1">
      <c r="A14" s="15"/>
      <c r="B14" s="62" t="s">
        <v>2</v>
      </c>
      <c r="C14" s="118" t="str">
        <f>+B4</f>
        <v>Debina Nieporęt 1</v>
      </c>
      <c r="D14" s="119"/>
      <c r="E14" s="118" t="str">
        <f>+B5</f>
        <v>Esperanto Warszawa 1</v>
      </c>
      <c r="F14" s="119"/>
      <c r="G14" s="118">
        <f>VLOOKUP($B$1&amp;G13,'Lista Zespołów'!$A$4:$E$75,3,FALSE)</f>
        <v>0</v>
      </c>
      <c r="H14" s="119"/>
      <c r="I14" s="118">
        <f>VLOOKUP($B$1&amp;I13,'Lista Zespołów'!$A$4:$E$75,3,FALSE)</f>
        <v>0</v>
      </c>
      <c r="J14" s="119"/>
      <c r="K14" s="123">
        <f>VLOOKUP($B$1&amp;K13,'Lista Zespołów'!$A$4:$E$75,3,FALSE)</f>
        <v>0</v>
      </c>
      <c r="L14" s="124"/>
      <c r="M14" s="118">
        <f>VLOOKUP($B$1&amp;M13,'Lista Zespołów'!$A$4:$E$75,3,FALSE)</f>
        <v>0</v>
      </c>
      <c r="N14" s="119"/>
      <c r="O14" s="113"/>
      <c r="P14" s="114"/>
    </row>
    <row r="15" spans="1:16" ht="73.5" customHeight="1" thickBot="1">
      <c r="A15" s="66">
        <v>1</v>
      </c>
      <c r="B15" s="75" t="str">
        <f>+C14</f>
        <v>Debina Nieporęt 1</v>
      </c>
      <c r="C15" s="22" t="s">
        <v>43</v>
      </c>
      <c r="D15" s="23" t="s">
        <v>43</v>
      </c>
      <c r="E15" s="109">
        <v>0</v>
      </c>
      <c r="F15" s="110">
        <v>2</v>
      </c>
      <c r="G15" s="105">
        <v>11</v>
      </c>
      <c r="H15" s="106">
        <v>15</v>
      </c>
      <c r="I15" s="105">
        <v>8</v>
      </c>
      <c r="J15" s="106">
        <v>15</v>
      </c>
      <c r="K15" s="17"/>
      <c r="L15" s="27"/>
      <c r="M15" s="17"/>
      <c r="N15" s="27"/>
      <c r="O15" s="17"/>
      <c r="P15" s="27"/>
    </row>
    <row r="16" spans="1:16" ht="73.5" customHeight="1" thickBot="1">
      <c r="A16" s="67">
        <v>2</v>
      </c>
      <c r="B16" s="76" t="str">
        <f>+E14</f>
        <v>Esperanto Warszawa 1</v>
      </c>
      <c r="C16" s="69">
        <f>IF(F15="","",F15)</f>
        <v>2</v>
      </c>
      <c r="D16" s="70">
        <f>IF(E15="","",E15)</f>
        <v>0</v>
      </c>
      <c r="E16" s="24" t="s">
        <v>43</v>
      </c>
      <c r="F16" s="25" t="s">
        <v>43</v>
      </c>
      <c r="G16" s="21"/>
      <c r="H16" s="28"/>
      <c r="I16" s="21"/>
      <c r="J16" s="28"/>
      <c r="K16" s="21"/>
      <c r="L16" s="28"/>
      <c r="M16" s="21"/>
      <c r="N16" s="28"/>
      <c r="O16" s="21"/>
      <c r="P16" s="28"/>
    </row>
    <row r="17" spans="1:16" ht="73.5" customHeight="1" thickBot="1">
      <c r="A17" s="66">
        <v>3</v>
      </c>
      <c r="B17" s="75">
        <f>VLOOKUP($B$1&amp;A17,'Lista Zespołów'!$A$4:$E$75,3,FALSE)</f>
        <v>0</v>
      </c>
      <c r="C17" s="68">
        <f>IF(H15="","",H15)</f>
        <v>15</v>
      </c>
      <c r="D17" s="71">
        <f>IF(G15="","",G15)</f>
        <v>11</v>
      </c>
      <c r="E17" s="68" t="str">
        <f>IF(H16="","",H16)</f>
        <v/>
      </c>
      <c r="F17" s="71" t="str">
        <f>IF(G16="","",G16)</f>
        <v/>
      </c>
      <c r="G17" s="26" t="s">
        <v>43</v>
      </c>
      <c r="H17" s="23" t="s">
        <v>43</v>
      </c>
      <c r="I17" s="17"/>
      <c r="J17" s="27"/>
      <c r="K17" s="17"/>
      <c r="L17" s="27"/>
      <c r="M17" s="17"/>
      <c r="N17" s="27"/>
      <c r="O17" s="17"/>
      <c r="P17" s="27"/>
    </row>
    <row r="18" spans="1:16" ht="73.5" customHeight="1" thickBot="1">
      <c r="A18" s="67">
        <v>4</v>
      </c>
      <c r="B18" s="76">
        <f>VLOOKUP($B$1&amp;A18,'Lista Zespołów'!$A$4:$E$75,3,FALSE)</f>
        <v>0</v>
      </c>
      <c r="C18" s="69">
        <f>IF(J15="","",J15)</f>
        <v>15</v>
      </c>
      <c r="D18" s="70">
        <f>IF(I15="","",I15)</f>
        <v>8</v>
      </c>
      <c r="E18" s="69" t="str">
        <f>IF(J16="","",J16)</f>
        <v/>
      </c>
      <c r="F18" s="70" t="str">
        <f>IF(I16="","",I16)</f>
        <v/>
      </c>
      <c r="G18" s="69" t="str">
        <f>IF(J17="","",J17)</f>
        <v/>
      </c>
      <c r="H18" s="70" t="str">
        <f>IF(I17="","",I17)</f>
        <v/>
      </c>
      <c r="I18" s="24" t="s">
        <v>43</v>
      </c>
      <c r="J18" s="25" t="s">
        <v>43</v>
      </c>
      <c r="K18" s="21"/>
      <c r="L18" s="28"/>
      <c r="M18" s="21"/>
      <c r="N18" s="28"/>
      <c r="O18" s="21"/>
      <c r="P18" s="28"/>
    </row>
    <row r="19" spans="1:16" ht="73.5" customHeight="1" thickBot="1">
      <c r="A19" s="67">
        <v>5</v>
      </c>
      <c r="B19" s="74">
        <f>VLOOKUP($B$1&amp;A19,'Lista Zespołów'!$A$4:$E$75,3,FALSE)</f>
        <v>0</v>
      </c>
      <c r="C19" s="69" t="str">
        <f>IF(L15="","",L15)</f>
        <v/>
      </c>
      <c r="D19" s="70" t="str">
        <f>IF(K15="","",K15)</f>
        <v/>
      </c>
      <c r="E19" s="69" t="str">
        <f>IF(L16="","",L16)</f>
        <v/>
      </c>
      <c r="F19" s="70" t="str">
        <f>IF(K16="","",K16)</f>
        <v/>
      </c>
      <c r="G19" s="69" t="str">
        <f>IF(L17="","",L17)</f>
        <v/>
      </c>
      <c r="H19" s="70" t="str">
        <f>IF(K17="","",K17)</f>
        <v/>
      </c>
      <c r="I19" s="69" t="str">
        <f>IF(L18="","",L18)</f>
        <v/>
      </c>
      <c r="J19" s="70" t="str">
        <f>IF(K18="","",K18)</f>
        <v/>
      </c>
      <c r="K19" s="24" t="s">
        <v>43</v>
      </c>
      <c r="L19" s="56" t="s">
        <v>43</v>
      </c>
      <c r="M19" s="17"/>
      <c r="N19" s="27"/>
      <c r="O19" s="21"/>
      <c r="P19" s="28"/>
    </row>
    <row r="20" spans="1:16" ht="73.5" customHeight="1" thickBot="1">
      <c r="A20" s="67">
        <v>6</v>
      </c>
      <c r="B20" s="76">
        <f>VLOOKUP($B$1&amp;A20,'Lista Zespołów'!$A$4:$E$75,3,FALSE)</f>
        <v>0</v>
      </c>
      <c r="C20" s="69" t="str">
        <f>IF(N15="","",N15)</f>
        <v/>
      </c>
      <c r="D20" s="70" t="str">
        <f>IF(M15="","",M15)</f>
        <v/>
      </c>
      <c r="E20" s="69" t="str">
        <f>IF(N16="","",N16)</f>
        <v/>
      </c>
      <c r="F20" s="70" t="str">
        <f>IF(M16="","",M16)</f>
        <v/>
      </c>
      <c r="G20" s="69" t="str">
        <f>IF(N17="","",N17)</f>
        <v/>
      </c>
      <c r="H20" s="70" t="str">
        <f>IF(M17="","",M17)</f>
        <v/>
      </c>
      <c r="I20" s="69" t="str">
        <f>IF(N18="","",N18)</f>
        <v/>
      </c>
      <c r="J20" s="70" t="str">
        <f>IF(M18="","",M18)</f>
        <v/>
      </c>
      <c r="K20" s="69" t="str">
        <f>IF(N19="","",N19)</f>
        <v/>
      </c>
      <c r="L20" s="70" t="str">
        <f>IF(M19="","",M19)</f>
        <v/>
      </c>
      <c r="M20" s="24" t="s">
        <v>43</v>
      </c>
      <c r="N20" s="56" t="s">
        <v>43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5">
      <c r="A24" s="47">
        <v>1</v>
      </c>
      <c r="B24" s="50">
        <f>VLOOKUP(H24,'Lista Zespołów'!$A$4:$E$75,3,FALSE)</f>
        <v>0</v>
      </c>
      <c r="C24" s="51" t="s">
        <v>44</v>
      </c>
      <c r="D24" s="50">
        <f>VLOOKUP(J24,'Lista Zespołów'!$A$4:$E$75,3,FALSE)</f>
        <v>0</v>
      </c>
      <c r="F24" t="s">
        <v>45</v>
      </c>
      <c r="G24" s="57">
        <v>1</v>
      </c>
      <c r="H24" s="58" t="str">
        <f>$B$1&amp;1</f>
        <v>I1</v>
      </c>
      <c r="I24" s="59" t="s">
        <v>44</v>
      </c>
      <c r="J24" s="58" t="str">
        <f>$B$1&amp;6</f>
        <v>I6</v>
      </c>
    </row>
    <row r="25" spans="1:10" ht="17.45">
      <c r="A25" s="47">
        <v>2</v>
      </c>
      <c r="B25" s="50">
        <f>VLOOKUP(H25,'Lista Zespołów'!$A$4:$E$75,3,FALSE)</f>
        <v>0</v>
      </c>
      <c r="C25" s="51" t="s">
        <v>44</v>
      </c>
      <c r="D25" s="50">
        <f>VLOOKUP(J25,'Lista Zespołów'!$A$4:$E$75,3,FALSE)</f>
        <v>0</v>
      </c>
      <c r="F25" t="s">
        <v>45</v>
      </c>
      <c r="G25" s="57">
        <v>2</v>
      </c>
      <c r="H25" s="58" t="str">
        <f>$B$1&amp;2</f>
        <v>I2</v>
      </c>
      <c r="I25" s="59" t="s">
        <v>44</v>
      </c>
      <c r="J25" s="58" t="str">
        <f>$B$1&amp;5</f>
        <v>I5</v>
      </c>
    </row>
    <row r="26" spans="1:10" ht="17.45">
      <c r="A26" s="47">
        <v>3</v>
      </c>
      <c r="B26" s="50">
        <f>VLOOKUP(H26,'Lista Zespołów'!$A$4:$E$75,3,FALSE)</f>
        <v>0</v>
      </c>
      <c r="C26" s="51" t="s">
        <v>44</v>
      </c>
      <c r="D26" s="50">
        <f>VLOOKUP(J26,'Lista Zespołów'!$A$4:$E$75,3,FALSE)</f>
        <v>0</v>
      </c>
      <c r="F26" t="s">
        <v>45</v>
      </c>
      <c r="G26" s="57">
        <v>3</v>
      </c>
      <c r="H26" s="58" t="str">
        <f>$B$1&amp;3</f>
        <v>I3</v>
      </c>
      <c r="I26" s="59" t="s">
        <v>44</v>
      </c>
      <c r="J26" s="60" t="str">
        <f>$B$1&amp;4</f>
        <v>I4</v>
      </c>
    </row>
    <row r="27" spans="2:10" ht="17.45">
      <c r="B27" s="50"/>
      <c r="G27" s="61"/>
      <c r="H27" s="60"/>
      <c r="I27" s="59"/>
      <c r="J27" s="60"/>
    </row>
    <row r="28" spans="1:10" ht="17.45">
      <c r="A28" s="47">
        <v>4</v>
      </c>
      <c r="B28" s="50">
        <f>VLOOKUP(H28,'Lista Zespołów'!$A$4:$E$75,3,FALSE)</f>
        <v>0</v>
      </c>
      <c r="C28" s="51" t="s">
        <v>44</v>
      </c>
      <c r="D28" s="50">
        <f>VLOOKUP(J28,'Lista Zespołów'!$A$4:$E$75,3,FALSE)</f>
        <v>0</v>
      </c>
      <c r="F28" t="s">
        <v>45</v>
      </c>
      <c r="G28" s="57">
        <v>4</v>
      </c>
      <c r="H28" s="58" t="str">
        <f>$B$1&amp;6</f>
        <v>I6</v>
      </c>
      <c r="I28" s="59" t="s">
        <v>44</v>
      </c>
      <c r="J28" s="58" t="str">
        <f>$B$1&amp;4</f>
        <v>I4</v>
      </c>
    </row>
    <row r="29" spans="1:10" ht="17.45">
      <c r="A29" s="47">
        <v>5</v>
      </c>
      <c r="B29" s="50">
        <f>VLOOKUP(H29,'Lista Zespołów'!$A$4:$E$75,3,FALSE)</f>
        <v>0</v>
      </c>
      <c r="C29" s="51" t="s">
        <v>44</v>
      </c>
      <c r="D29" s="50">
        <f>VLOOKUP(J29,'Lista Zespołów'!$A$4:$E$75,3,FALSE)</f>
        <v>0</v>
      </c>
      <c r="F29" t="s">
        <v>45</v>
      </c>
      <c r="G29" s="57">
        <v>5</v>
      </c>
      <c r="H29" s="58" t="str">
        <f>$B$1&amp;5</f>
        <v>I5</v>
      </c>
      <c r="I29" s="59" t="s">
        <v>44</v>
      </c>
      <c r="J29" s="58" t="str">
        <f>$B$1&amp;3</f>
        <v>I3</v>
      </c>
    </row>
    <row r="30" spans="1:10" ht="17.45">
      <c r="A30" s="47">
        <v>6</v>
      </c>
      <c r="B30" s="50">
        <f>VLOOKUP(H30,'Lista Zespołów'!$A$4:$E$75,3,FALSE)</f>
        <v>0</v>
      </c>
      <c r="C30" s="51" t="s">
        <v>44</v>
      </c>
      <c r="D30" s="50">
        <f>VLOOKUP(J30,'Lista Zespołów'!$A$4:$E$75,3,FALSE)</f>
        <v>0</v>
      </c>
      <c r="F30" t="s">
        <v>45</v>
      </c>
      <c r="G30" s="57">
        <v>6</v>
      </c>
      <c r="H30" s="60" t="str">
        <f>$B$1&amp;1</f>
        <v>I1</v>
      </c>
      <c r="I30" s="59" t="s">
        <v>44</v>
      </c>
      <c r="J30" s="60" t="str">
        <f>$B$1&amp;2</f>
        <v>I2</v>
      </c>
    </row>
    <row r="31" spans="2:10" ht="17.45">
      <c r="B31" s="50"/>
      <c r="G31" s="61"/>
      <c r="H31" s="60"/>
      <c r="I31" s="59"/>
      <c r="J31" s="60"/>
    </row>
    <row r="32" spans="1:10" ht="17.45">
      <c r="A32" s="47">
        <v>7</v>
      </c>
      <c r="B32" s="50">
        <f>VLOOKUP(H32,'Lista Zespołów'!$A$4:$E$75,3,FALSE)</f>
        <v>0</v>
      </c>
      <c r="C32" s="51" t="s">
        <v>44</v>
      </c>
      <c r="D32" s="50">
        <f>VLOOKUP(J32,'Lista Zespołów'!$A$4:$E$75,3,FALSE)</f>
        <v>0</v>
      </c>
      <c r="F32" t="s">
        <v>45</v>
      </c>
      <c r="G32" s="57">
        <v>7</v>
      </c>
      <c r="H32" s="58" t="str">
        <f>$B$1&amp;2</f>
        <v>I2</v>
      </c>
      <c r="I32" s="59" t="s">
        <v>44</v>
      </c>
      <c r="J32" s="58" t="str">
        <f>$B$1&amp;6</f>
        <v>I6</v>
      </c>
    </row>
    <row r="33" spans="1:10" ht="17.45">
      <c r="A33" s="47">
        <v>8</v>
      </c>
      <c r="B33" s="50">
        <f>VLOOKUP(H33,'Lista Zespołów'!$A$4:$E$75,3,FALSE)</f>
        <v>0</v>
      </c>
      <c r="C33" s="51" t="s">
        <v>44</v>
      </c>
      <c r="D33" s="50">
        <f>VLOOKUP(J33,'Lista Zespołów'!$A$4:$E$75,3,FALSE)</f>
        <v>0</v>
      </c>
      <c r="F33" t="s">
        <v>45</v>
      </c>
      <c r="G33" s="57">
        <v>8</v>
      </c>
      <c r="H33" s="58" t="str">
        <f>$B$1&amp;3</f>
        <v>I3</v>
      </c>
      <c r="I33" s="59" t="s">
        <v>44</v>
      </c>
      <c r="J33" s="58" t="str">
        <f>$B$1&amp;1</f>
        <v>I1</v>
      </c>
    </row>
    <row r="34" spans="1:10" ht="17.45">
      <c r="A34" s="47">
        <v>9</v>
      </c>
      <c r="B34" s="50">
        <f>VLOOKUP(H34,'Lista Zespołów'!$A$4:$E$75,3,FALSE)</f>
        <v>0</v>
      </c>
      <c r="C34" s="51" t="s">
        <v>44</v>
      </c>
      <c r="D34" s="50">
        <f>VLOOKUP(J34,'Lista Zespołów'!$A$4:$E$75,3,FALSE)</f>
        <v>0</v>
      </c>
      <c r="F34" t="s">
        <v>45</v>
      </c>
      <c r="G34" s="57">
        <v>9</v>
      </c>
      <c r="H34" s="60" t="str">
        <f>$B$1&amp;4</f>
        <v>I4</v>
      </c>
      <c r="I34" s="59" t="s">
        <v>44</v>
      </c>
      <c r="J34" s="60" t="str">
        <f>$B$1&amp;5</f>
        <v>I5</v>
      </c>
    </row>
    <row r="35" spans="2:10" ht="17.45">
      <c r="B35" s="50"/>
      <c r="G35" s="61"/>
      <c r="H35" s="60"/>
      <c r="I35" s="59"/>
      <c r="J35" s="60"/>
    </row>
    <row r="36" spans="1:10" ht="17.45">
      <c r="A36" s="47">
        <v>10</v>
      </c>
      <c r="B36" s="50">
        <f>VLOOKUP(H36,'Lista Zespołów'!$A$4:$E$75,3,FALSE)</f>
        <v>0</v>
      </c>
      <c r="C36" s="51" t="s">
        <v>44</v>
      </c>
      <c r="D36" s="50">
        <f>VLOOKUP(J36,'Lista Zespołów'!$A$4:$E$75,3,FALSE)</f>
        <v>0</v>
      </c>
      <c r="F36" t="s">
        <v>45</v>
      </c>
      <c r="G36" s="57">
        <v>10</v>
      </c>
      <c r="H36" s="60" t="str">
        <f>$B$1&amp;6</f>
        <v>I6</v>
      </c>
      <c r="I36" s="59" t="s">
        <v>44</v>
      </c>
      <c r="J36" s="60" t="str">
        <f>$B$1&amp;5</f>
        <v>I5</v>
      </c>
    </row>
    <row r="37" spans="1:10" ht="17.45">
      <c r="A37" s="47">
        <v>11</v>
      </c>
      <c r="B37" s="50">
        <f>VLOOKUP(H37,'Lista Zespołów'!$A$4:$E$75,3,FALSE)</f>
        <v>0</v>
      </c>
      <c r="C37" s="51" t="s">
        <v>44</v>
      </c>
      <c r="D37" s="50">
        <f>VLOOKUP(J37,'Lista Zespołów'!$A$4:$E$75,3,FALSE)</f>
        <v>0</v>
      </c>
      <c r="F37" t="s">
        <v>45</v>
      </c>
      <c r="G37" s="57">
        <v>11</v>
      </c>
      <c r="H37" s="60" t="str">
        <f>$B$1&amp;1</f>
        <v>I1</v>
      </c>
      <c r="I37" s="59" t="s">
        <v>44</v>
      </c>
      <c r="J37" s="60" t="str">
        <f>$B$1&amp;4</f>
        <v>I4</v>
      </c>
    </row>
    <row r="38" spans="1:10" ht="18">
      <c r="A38" s="47">
        <v>12</v>
      </c>
      <c r="B38" s="50">
        <f>VLOOKUP(H38,'Lista Zespołów'!$A$4:$E$75,3,FALSE)</f>
        <v>0</v>
      </c>
      <c r="C38" s="53" t="s">
        <v>44</v>
      </c>
      <c r="D38" s="50">
        <f>VLOOKUP(J38,'Lista Zespołów'!$A$4:$E$75,3,FALSE)</f>
        <v>0</v>
      </c>
      <c r="F38" t="s">
        <v>45</v>
      </c>
      <c r="G38" s="57">
        <v>12</v>
      </c>
      <c r="H38" s="60" t="str">
        <f>$B$1&amp;2</f>
        <v>I2</v>
      </c>
      <c r="I38" s="59" t="s">
        <v>44</v>
      </c>
      <c r="J38" s="60" t="str">
        <f>$B$1&amp;3</f>
        <v>I3</v>
      </c>
    </row>
    <row r="39" spans="2:10" ht="17.45">
      <c r="B39" s="50"/>
      <c r="G39" s="61"/>
      <c r="H39" s="60"/>
      <c r="I39" s="59"/>
      <c r="J39" s="60"/>
    </row>
    <row r="40" spans="1:10" ht="17.45">
      <c r="A40" s="47">
        <v>13</v>
      </c>
      <c r="B40" s="50">
        <f>VLOOKUP(H40,'Lista Zespołów'!$A$4:$E$75,3,FALSE)</f>
        <v>0</v>
      </c>
      <c r="C40" s="51" t="s">
        <v>44</v>
      </c>
      <c r="D40" s="50">
        <f>VLOOKUP(J40,'Lista Zespołów'!$A$4:$E$75,3,FALSE)</f>
        <v>0</v>
      </c>
      <c r="F40" t="s">
        <v>45</v>
      </c>
      <c r="G40" s="57">
        <v>13</v>
      </c>
      <c r="H40" s="60" t="str">
        <f>$B$1&amp;3</f>
        <v>I3</v>
      </c>
      <c r="I40" s="59" t="s">
        <v>44</v>
      </c>
      <c r="J40" s="60" t="str">
        <f>$B$1&amp;6</f>
        <v>I6</v>
      </c>
    </row>
    <row r="41" spans="1:10" ht="18">
      <c r="A41" s="47">
        <v>14</v>
      </c>
      <c r="B41" s="50">
        <f>VLOOKUP(H41,'Lista Zespołów'!$A$4:$E$75,3,FALSE)</f>
        <v>0</v>
      </c>
      <c r="C41" s="53" t="s">
        <v>44</v>
      </c>
      <c r="D41" s="50">
        <f>VLOOKUP(J41,'Lista Zespołów'!$A$4:$E$75,3,FALSE)</f>
        <v>0</v>
      </c>
      <c r="F41" t="s">
        <v>45</v>
      </c>
      <c r="G41" s="57">
        <v>14</v>
      </c>
      <c r="H41" s="60" t="str">
        <f>$B$1&amp;4</f>
        <v>I4</v>
      </c>
      <c r="I41" s="59" t="s">
        <v>44</v>
      </c>
      <c r="J41" s="60" t="str">
        <f>$B$1&amp;2</f>
        <v>I2</v>
      </c>
    </row>
    <row r="42" spans="1:10" ht="18">
      <c r="A42" s="47">
        <v>15</v>
      </c>
      <c r="B42" s="50">
        <f>VLOOKUP(H42,'Lista Zespołów'!$A$4:$E$75,3,FALSE)</f>
        <v>0</v>
      </c>
      <c r="C42" s="53" t="s">
        <v>44</v>
      </c>
      <c r="D42" s="50">
        <f>VLOOKUP(J42,'Lista Zespołów'!$A$4:$E$75,3,FALSE)</f>
        <v>0</v>
      </c>
      <c r="F42" t="s">
        <v>45</v>
      </c>
      <c r="G42" s="57">
        <v>15</v>
      </c>
      <c r="H42" s="60" t="str">
        <f>$B$1&amp;5</f>
        <v>I5</v>
      </c>
      <c r="I42" s="59" t="s">
        <v>44</v>
      </c>
      <c r="J42" s="60" t="str">
        <f>$B$1&amp;1</f>
        <v>I1</v>
      </c>
    </row>
    <row r="43" spans="2:4" ht="15">
      <c r="B43" s="54"/>
      <c r="C43" s="54"/>
      <c r="D43" s="54"/>
    </row>
    <row r="44" spans="1:10" ht="18">
      <c r="A44" s="47"/>
      <c r="B44" s="52"/>
      <c r="C44" s="53"/>
      <c r="D44" s="52"/>
      <c r="G44" s="47"/>
      <c r="H44" s="48"/>
      <c r="I44" s="49"/>
      <c r="J44" s="48"/>
    </row>
    <row r="45" spans="1:10" ht="18">
      <c r="A45" s="47"/>
      <c r="B45" s="52"/>
      <c r="C45" s="53"/>
      <c r="D45" s="52"/>
      <c r="G45" s="47"/>
      <c r="H45" s="48"/>
      <c r="I45" s="49"/>
      <c r="J45" s="48"/>
    </row>
    <row r="46" spans="1:10" ht="18">
      <c r="A46" s="47"/>
      <c r="B46" s="50"/>
      <c r="C46" s="51"/>
      <c r="D46" s="50"/>
      <c r="G46" s="47"/>
      <c r="H46" s="48"/>
      <c r="I46" s="49"/>
      <c r="J46" s="48"/>
    </row>
    <row r="48" spans="1:10" ht="18">
      <c r="A48" s="47"/>
      <c r="B48" s="50"/>
      <c r="C48" s="51"/>
      <c r="D48" s="50"/>
      <c r="G48" s="47"/>
      <c r="H48" s="48"/>
      <c r="I48" s="49"/>
      <c r="J48" s="48"/>
    </row>
    <row r="49" spans="1:10" ht="18">
      <c r="A49" s="47"/>
      <c r="B49" s="52"/>
      <c r="C49" s="53"/>
      <c r="D49" s="52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880C0-3F68-409C-99BD-C821027E9924}">
  <dimension ref="A1:P50"/>
  <sheetViews>
    <sheetView showGridLines="0" zoomScale="55" zoomScaleNormal="55" workbookViewId="0" topLeftCell="A1">
      <selection activeCell="A9" sqref="A6:XFD9"/>
    </sheetView>
  </sheetViews>
  <sheetFormatPr defaultColWidth="9.140625" defaultRowHeight="15"/>
  <cols>
    <col min="1" max="1" width="9.7109375" style="0" customWidth="1"/>
    <col min="2" max="2" width="48.42187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5" thickBot="1">
      <c r="A1" s="37" t="s">
        <v>3</v>
      </c>
      <c r="B1" s="36" t="s">
        <v>28</v>
      </c>
      <c r="D1" s="40" t="s">
        <v>32</v>
      </c>
      <c r="E1" s="39">
        <v>2</v>
      </c>
      <c r="F1" s="41" t="s">
        <v>33</v>
      </c>
      <c r="G1" s="38">
        <v>0</v>
      </c>
    </row>
    <row r="2" spans="1:10" ht="21.6" thickBot="1">
      <c r="A2" s="2" t="str">
        <f>"Tabela grupy "&amp;B1</f>
        <v>Tabela grupy J</v>
      </c>
      <c r="J2" s="2"/>
    </row>
    <row r="3" spans="1:13" ht="26.25" customHeight="1">
      <c r="A3" s="42" t="s">
        <v>34</v>
      </c>
      <c r="B3" s="43" t="s">
        <v>2</v>
      </c>
      <c r="C3" s="44" t="s">
        <v>35</v>
      </c>
      <c r="D3" s="45" t="s">
        <v>36</v>
      </c>
      <c r="E3" s="45" t="s">
        <v>37</v>
      </c>
      <c r="F3" s="45" t="s">
        <v>38</v>
      </c>
      <c r="G3" s="45" t="s">
        <v>39</v>
      </c>
      <c r="H3" s="45" t="s">
        <v>40</v>
      </c>
      <c r="I3" s="46" t="s">
        <v>41</v>
      </c>
      <c r="K3" s="142" t="s">
        <v>63</v>
      </c>
      <c r="L3" s="145"/>
      <c r="M3" s="63"/>
    </row>
    <row r="4" spans="1:13" ht="26.25" customHeight="1">
      <c r="A4" s="10">
        <v>1</v>
      </c>
      <c r="B4" s="11" t="s">
        <v>64</v>
      </c>
      <c r="C4" s="33">
        <f aca="true" t="shared" si="0" ref="C4:C7">D4*$E$1+E4*$G$1</f>
        <v>6</v>
      </c>
      <c r="D4" s="34">
        <f aca="true" t="shared" si="1" ref="D4:D9">IF($C15&gt;$D15,1,0)+IF($E15&gt;$F15,1,0)+IF($G15&gt;$H15,1,0)+IF($I15&gt;$J15,1,0)+IF($K15&gt;$L15,1,0)+IF($M15&gt;$N15,1,0)+IF($O15&gt;$P15,1,0)</f>
        <v>3</v>
      </c>
      <c r="E4" s="34">
        <f aca="true" t="shared" si="2" ref="E4:E9">IF($C15&lt;$D15,1,0)+IF($E15&lt;$F15,1,0)+IF($G15&lt;$H15,1,0)+IF($I15&lt;$J15,1,0)+IF($K15&lt;$L15,1,0)+IF($M15&lt;$N15,1,0)+IF($O15&lt;$P15,1,0)</f>
        <v>0</v>
      </c>
      <c r="F4" s="34">
        <f aca="true" t="shared" si="3" ref="F4:F7">E4+D4</f>
        <v>3</v>
      </c>
      <c r="G4" s="34">
        <f>SUM(D$15:D$21)</f>
        <v>32</v>
      </c>
      <c r="H4" s="34">
        <f>SUM(C$15:C$21)</f>
        <v>19</v>
      </c>
      <c r="I4" s="35">
        <f aca="true" t="shared" si="4" ref="I4:I7">_xlfn.IFERROR(G4/H4,0)</f>
        <v>1.6842105263157894</v>
      </c>
      <c r="K4" s="145"/>
      <c r="L4" s="145"/>
      <c r="M4" s="63"/>
    </row>
    <row r="5" spans="1:13" ht="26.25" customHeight="1">
      <c r="A5" s="12">
        <v>2</v>
      </c>
      <c r="B5" s="13" t="s">
        <v>65</v>
      </c>
      <c r="C5" s="30">
        <f t="shared" si="0"/>
        <v>0</v>
      </c>
      <c r="D5" s="31">
        <f t="shared" si="1"/>
        <v>0</v>
      </c>
      <c r="E5" s="31">
        <f t="shared" si="2"/>
        <v>1</v>
      </c>
      <c r="F5" s="31">
        <f t="shared" si="3"/>
        <v>1</v>
      </c>
      <c r="G5" s="31">
        <f>SUM(F$15:F$21)</f>
        <v>0</v>
      </c>
      <c r="H5" s="31">
        <f>SUM(E$15:E$21)</f>
        <v>2</v>
      </c>
      <c r="I5" s="32">
        <f t="shared" si="4"/>
        <v>0</v>
      </c>
      <c r="K5" s="145"/>
      <c r="L5" s="145"/>
      <c r="M5" s="63"/>
    </row>
    <row r="6" spans="1:13" ht="26.25" customHeight="1" hidden="1">
      <c r="A6" s="10">
        <v>3</v>
      </c>
      <c r="B6" s="11">
        <f>VLOOKUP($B$1&amp;A6,'Lista Zespołów'!$A$4:$E$75,3,FALSE)</f>
        <v>0</v>
      </c>
      <c r="C6" s="33">
        <f t="shared" si="0"/>
        <v>0</v>
      </c>
      <c r="D6" s="34">
        <f t="shared" si="1"/>
        <v>0</v>
      </c>
      <c r="E6" s="34">
        <f t="shared" si="2"/>
        <v>1</v>
      </c>
      <c r="F6" s="34">
        <f t="shared" si="3"/>
        <v>1</v>
      </c>
      <c r="G6" s="34">
        <f>SUM(H$15:H$21)</f>
        <v>7</v>
      </c>
      <c r="H6" s="34">
        <f>SUM(G$15:G$21)</f>
        <v>15</v>
      </c>
      <c r="I6" s="35">
        <f t="shared" si="4"/>
        <v>0.4666666666666667</v>
      </c>
      <c r="K6" s="145"/>
      <c r="L6" s="145"/>
      <c r="M6" s="63"/>
    </row>
    <row r="7" spans="1:13" ht="26.25" customHeight="1" hidden="1">
      <c r="A7" s="12">
        <v>4</v>
      </c>
      <c r="B7" s="13">
        <f>VLOOKUP($B$1&amp;A7,'Lista Zespołów'!$A$4:$E$75,3,FALSE)</f>
        <v>0</v>
      </c>
      <c r="C7" s="30">
        <f t="shared" si="0"/>
        <v>0</v>
      </c>
      <c r="D7" s="31">
        <f t="shared" si="1"/>
        <v>0</v>
      </c>
      <c r="E7" s="31">
        <f t="shared" si="2"/>
        <v>1</v>
      </c>
      <c r="F7" s="31">
        <f t="shared" si="3"/>
        <v>1</v>
      </c>
      <c r="G7" s="31">
        <f>SUM(J$15:J$21)</f>
        <v>12</v>
      </c>
      <c r="H7" s="31">
        <f>SUM(I$15:I$21)</f>
        <v>15</v>
      </c>
      <c r="I7" s="32">
        <f t="shared" si="4"/>
        <v>0.8</v>
      </c>
      <c r="K7" s="145"/>
      <c r="L7" s="145"/>
      <c r="M7" s="63"/>
    </row>
    <row r="8" spans="1:13" ht="26.25" customHeight="1" hidden="1">
      <c r="A8" s="10">
        <v>5</v>
      </c>
      <c r="B8" s="11">
        <f>VLOOKUP($B$1&amp;A8,'Lista Zespołów'!$A$4:$E$75,3,FALSE)</f>
        <v>0</v>
      </c>
      <c r="C8" s="33">
        <f>D8*$E$1+E8*$G$1</f>
        <v>0</v>
      </c>
      <c r="D8" s="34">
        <f t="shared" si="1"/>
        <v>0</v>
      </c>
      <c r="E8" s="34">
        <f t="shared" si="2"/>
        <v>0</v>
      </c>
      <c r="F8" s="34">
        <f>E8+D8</f>
        <v>0</v>
      </c>
      <c r="G8" s="34">
        <f>SUM(L$15:L$21)</f>
        <v>0</v>
      </c>
      <c r="H8" s="34">
        <f>SUM(K$15:K$21)</f>
        <v>0</v>
      </c>
      <c r="I8" s="35">
        <f>_xlfn.IFERROR(G8/H8,0)</f>
        <v>0</v>
      </c>
      <c r="K8" s="145"/>
      <c r="L8" s="145"/>
      <c r="M8" s="63"/>
    </row>
    <row r="9" spans="1:13" ht="26.25" customHeight="1" hidden="1">
      <c r="A9" s="12">
        <v>6</v>
      </c>
      <c r="B9" s="13">
        <f>VLOOKUP($B$1&amp;A9,'Lista Zespołów'!$A$4:$E$75,3,FALSE)</f>
        <v>0</v>
      </c>
      <c r="C9" s="30">
        <f aca="true" t="shared" si="5" ref="C9">D9*$E$1+E9*$G$1</f>
        <v>0</v>
      </c>
      <c r="D9" s="31">
        <f t="shared" si="1"/>
        <v>0</v>
      </c>
      <c r="E9" s="31">
        <f t="shared" si="2"/>
        <v>0</v>
      </c>
      <c r="F9" s="31">
        <f aca="true" t="shared" si="6" ref="F9">E9+D9</f>
        <v>0</v>
      </c>
      <c r="G9" s="31">
        <f>SUM(N$15:N$21)</f>
        <v>0</v>
      </c>
      <c r="H9" s="31">
        <f>SUM(M$15:M$21)</f>
        <v>0</v>
      </c>
      <c r="I9" s="32">
        <f aca="true" t="shared" si="7" ref="I9">_xlfn.IFERROR(G9/H9,0)</f>
        <v>0</v>
      </c>
      <c r="K9" s="145"/>
      <c r="L9" s="145"/>
      <c r="M9" s="63"/>
    </row>
    <row r="10" spans="1:3" ht="15">
      <c r="A10" s="8"/>
      <c r="B10" s="1"/>
      <c r="C10" s="7"/>
    </row>
    <row r="11" spans="1:4" ht="21">
      <c r="A11" s="2" t="str">
        <f>"Mecze grupy "&amp;$B$1</f>
        <v>Mecze grupy J</v>
      </c>
      <c r="D11" s="2"/>
    </row>
    <row r="12" spans="1:14" ht="18.75" customHeight="1" thickBot="1">
      <c r="A12" s="120" t="s">
        <v>42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16" ht="25.9">
      <c r="A13" s="14" t="s">
        <v>34</v>
      </c>
      <c r="B13" s="16"/>
      <c r="C13" s="122">
        <v>1</v>
      </c>
      <c r="D13" s="146"/>
      <c r="E13" s="122">
        <v>2</v>
      </c>
      <c r="F13" s="146"/>
      <c r="G13" s="122">
        <v>3</v>
      </c>
      <c r="H13" s="146"/>
      <c r="I13" s="122">
        <v>4</v>
      </c>
      <c r="J13" s="146"/>
      <c r="K13" s="122">
        <v>5</v>
      </c>
      <c r="L13" s="146"/>
      <c r="M13" s="115">
        <v>6</v>
      </c>
      <c r="N13" s="116"/>
      <c r="O13" s="115"/>
      <c r="P13" s="116"/>
    </row>
    <row r="14" spans="1:16" ht="51.75" customHeight="1" thickBot="1">
      <c r="A14" s="15"/>
      <c r="B14" s="62" t="s">
        <v>2</v>
      </c>
      <c r="C14" s="118" t="str">
        <f>+B4</f>
        <v>Legia Warszawa 1</v>
      </c>
      <c r="D14" s="119"/>
      <c r="E14" s="118" t="str">
        <f>+B5</f>
        <v>Sparta Grodzisk 1</v>
      </c>
      <c r="F14" s="119"/>
      <c r="G14" s="118">
        <f>VLOOKUP($B$1&amp;G13,'Lista Zespołów'!$A$4:$E$75,3,FALSE)</f>
        <v>0</v>
      </c>
      <c r="H14" s="119"/>
      <c r="I14" s="118">
        <f>VLOOKUP($B$1&amp;I13,'Lista Zespołów'!$A$4:$E$75,3,FALSE)</f>
        <v>0</v>
      </c>
      <c r="J14" s="119"/>
      <c r="K14" s="123">
        <f>VLOOKUP($B$1&amp;K13,'Lista Zespołów'!$A$4:$E$75,3,FALSE)</f>
        <v>0</v>
      </c>
      <c r="L14" s="124"/>
      <c r="M14" s="118">
        <f>VLOOKUP($B$1&amp;M13,'Lista Zespołów'!$A$4:$E$75,3,FALSE)</f>
        <v>0</v>
      </c>
      <c r="N14" s="119"/>
      <c r="O14" s="113"/>
      <c r="P14" s="114"/>
    </row>
    <row r="15" spans="1:16" ht="73.5" customHeight="1" thickBot="1">
      <c r="A15" s="66">
        <v>1</v>
      </c>
      <c r="B15" s="75" t="str">
        <f>+C14</f>
        <v>Legia Warszawa 1</v>
      </c>
      <c r="C15" s="22" t="s">
        <v>43</v>
      </c>
      <c r="D15" s="23" t="s">
        <v>43</v>
      </c>
      <c r="E15" s="111">
        <v>2</v>
      </c>
      <c r="F15" s="112">
        <v>0</v>
      </c>
      <c r="G15" s="107">
        <v>15</v>
      </c>
      <c r="H15" s="108">
        <v>7</v>
      </c>
      <c r="I15" s="107">
        <v>15</v>
      </c>
      <c r="J15" s="108">
        <v>12</v>
      </c>
      <c r="K15" s="17"/>
      <c r="L15" s="27"/>
      <c r="M15" s="17"/>
      <c r="N15" s="27"/>
      <c r="O15" s="17"/>
      <c r="P15" s="27"/>
    </row>
    <row r="16" spans="1:16" ht="73.5" customHeight="1" thickBot="1">
      <c r="A16" s="67">
        <v>2</v>
      </c>
      <c r="B16" s="76" t="str">
        <f>+E14</f>
        <v>Sparta Grodzisk 1</v>
      </c>
      <c r="C16" s="69">
        <f>IF(F15="","",F15)</f>
        <v>0</v>
      </c>
      <c r="D16" s="70">
        <f>IF(E15="","",E15)</f>
        <v>2</v>
      </c>
      <c r="E16" s="24" t="s">
        <v>43</v>
      </c>
      <c r="F16" s="25" t="s">
        <v>43</v>
      </c>
      <c r="G16" s="21"/>
      <c r="H16" s="28"/>
      <c r="I16" s="21"/>
      <c r="J16" s="28"/>
      <c r="K16" s="21"/>
      <c r="L16" s="28"/>
      <c r="M16" s="21"/>
      <c r="N16" s="28"/>
      <c r="O16" s="21"/>
      <c r="P16" s="28"/>
    </row>
    <row r="17" spans="1:16" ht="73.5" customHeight="1" thickBot="1">
      <c r="A17" s="66">
        <v>3</v>
      </c>
      <c r="B17" s="75">
        <f>VLOOKUP($B$1&amp;A17,'Lista Zespołów'!$A$4:$E$75,3,FALSE)</f>
        <v>0</v>
      </c>
      <c r="C17" s="68">
        <f>IF(H15="","",H15)</f>
        <v>7</v>
      </c>
      <c r="D17" s="71">
        <f>IF(G15="","",G15)</f>
        <v>15</v>
      </c>
      <c r="E17" s="68" t="str">
        <f>IF(H16="","",H16)</f>
        <v/>
      </c>
      <c r="F17" s="71" t="str">
        <f>IF(G16="","",G16)</f>
        <v/>
      </c>
      <c r="G17" s="26" t="s">
        <v>43</v>
      </c>
      <c r="H17" s="23" t="s">
        <v>43</v>
      </c>
      <c r="I17" s="17"/>
      <c r="J17" s="27"/>
      <c r="K17" s="17"/>
      <c r="L17" s="27"/>
      <c r="M17" s="17"/>
      <c r="N17" s="27"/>
      <c r="O17" s="17"/>
      <c r="P17" s="27"/>
    </row>
    <row r="18" spans="1:16" ht="73.5" customHeight="1" thickBot="1">
      <c r="A18" s="67">
        <v>4</v>
      </c>
      <c r="B18" s="76">
        <f>VLOOKUP($B$1&amp;A18,'Lista Zespołów'!$A$4:$E$75,3,FALSE)</f>
        <v>0</v>
      </c>
      <c r="C18" s="69">
        <f>IF(J15="","",J15)</f>
        <v>12</v>
      </c>
      <c r="D18" s="70">
        <f>IF(I15="","",I15)</f>
        <v>15</v>
      </c>
      <c r="E18" s="69" t="str">
        <f>IF(J16="","",J16)</f>
        <v/>
      </c>
      <c r="F18" s="70" t="str">
        <f>IF(I16="","",I16)</f>
        <v/>
      </c>
      <c r="G18" s="69" t="str">
        <f>IF(J17="","",J17)</f>
        <v/>
      </c>
      <c r="H18" s="70" t="str">
        <f>IF(I17="","",I17)</f>
        <v/>
      </c>
      <c r="I18" s="24" t="s">
        <v>43</v>
      </c>
      <c r="J18" s="25" t="s">
        <v>43</v>
      </c>
      <c r="K18" s="21"/>
      <c r="L18" s="28"/>
      <c r="M18" s="21"/>
      <c r="N18" s="28"/>
      <c r="O18" s="21"/>
      <c r="P18" s="28"/>
    </row>
    <row r="19" spans="1:16" ht="73.5" customHeight="1" thickBot="1">
      <c r="A19" s="67">
        <v>5</v>
      </c>
      <c r="B19" s="74">
        <f>VLOOKUP($B$1&amp;A19,'Lista Zespołów'!$A$4:$E$75,3,FALSE)</f>
        <v>0</v>
      </c>
      <c r="C19" s="69" t="str">
        <f>IF(L15="","",L15)</f>
        <v/>
      </c>
      <c r="D19" s="70" t="str">
        <f>IF(K15="","",K15)</f>
        <v/>
      </c>
      <c r="E19" s="69" t="str">
        <f>IF(L16="","",L16)</f>
        <v/>
      </c>
      <c r="F19" s="70" t="str">
        <f>IF(K16="","",K16)</f>
        <v/>
      </c>
      <c r="G19" s="69" t="str">
        <f>IF(L17="","",L17)</f>
        <v/>
      </c>
      <c r="H19" s="70" t="str">
        <f>IF(K17="","",K17)</f>
        <v/>
      </c>
      <c r="I19" s="69" t="str">
        <f>IF(L18="","",L18)</f>
        <v/>
      </c>
      <c r="J19" s="70" t="str">
        <f>IF(K18="","",K18)</f>
        <v/>
      </c>
      <c r="K19" s="24" t="s">
        <v>43</v>
      </c>
      <c r="L19" s="56" t="s">
        <v>43</v>
      </c>
      <c r="M19" s="17"/>
      <c r="N19" s="27"/>
      <c r="O19" s="21"/>
      <c r="P19" s="28"/>
    </row>
    <row r="20" spans="1:16" ht="73.5" customHeight="1" thickBot="1">
      <c r="A20" s="67">
        <v>6</v>
      </c>
      <c r="B20" s="76">
        <f>VLOOKUP($B$1&amp;A20,'Lista Zespołów'!$A$4:$E$75,3,FALSE)</f>
        <v>0</v>
      </c>
      <c r="C20" s="69" t="str">
        <f>IF(N15="","",N15)</f>
        <v/>
      </c>
      <c r="D20" s="70" t="str">
        <f>IF(M15="","",M15)</f>
        <v/>
      </c>
      <c r="E20" s="69" t="str">
        <f>IF(N16="","",N16)</f>
        <v/>
      </c>
      <c r="F20" s="70" t="str">
        <f>IF(M16="","",M16)</f>
        <v/>
      </c>
      <c r="G20" s="69" t="str">
        <f>IF(N17="","",N17)</f>
        <v/>
      </c>
      <c r="H20" s="70" t="str">
        <f>IF(M17="","",M17)</f>
        <v/>
      </c>
      <c r="I20" s="69" t="str">
        <f>IF(N18="","",N18)</f>
        <v/>
      </c>
      <c r="J20" s="70" t="str">
        <f>IF(M18="","",M18)</f>
        <v/>
      </c>
      <c r="K20" s="69" t="str">
        <f>IF(N19="","",N19)</f>
        <v/>
      </c>
      <c r="L20" s="70" t="str">
        <f>IF(M19="","",M19)</f>
        <v/>
      </c>
      <c r="M20" s="24" t="s">
        <v>43</v>
      </c>
      <c r="N20" s="56" t="s">
        <v>43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5">
      <c r="A24" s="47">
        <v>1</v>
      </c>
      <c r="B24" s="50">
        <f>VLOOKUP(H24,'Lista Zespołów'!$A$4:$E$75,3,FALSE)</f>
        <v>0</v>
      </c>
      <c r="C24" s="51" t="s">
        <v>44</v>
      </c>
      <c r="D24" s="50">
        <f>VLOOKUP(J24,'Lista Zespołów'!$A$4:$E$75,3,FALSE)</f>
        <v>0</v>
      </c>
      <c r="F24" t="s">
        <v>45</v>
      </c>
      <c r="G24" s="57">
        <v>1</v>
      </c>
      <c r="H24" s="58" t="str">
        <f>$B$1&amp;1</f>
        <v>J1</v>
      </c>
      <c r="I24" s="59" t="s">
        <v>44</v>
      </c>
      <c r="J24" s="58" t="str">
        <f>$B$1&amp;6</f>
        <v>J6</v>
      </c>
    </row>
    <row r="25" spans="1:10" ht="17.45">
      <c r="A25" s="47">
        <v>2</v>
      </c>
      <c r="B25" s="50">
        <f>VLOOKUP(H25,'Lista Zespołów'!$A$4:$E$75,3,FALSE)</f>
        <v>0</v>
      </c>
      <c r="C25" s="51" t="s">
        <v>44</v>
      </c>
      <c r="D25" s="50">
        <f>VLOOKUP(J25,'Lista Zespołów'!$A$4:$E$75,3,FALSE)</f>
        <v>0</v>
      </c>
      <c r="F25" t="s">
        <v>45</v>
      </c>
      <c r="G25" s="57">
        <v>2</v>
      </c>
      <c r="H25" s="58" t="str">
        <f>$B$1&amp;2</f>
        <v>J2</v>
      </c>
      <c r="I25" s="59" t="s">
        <v>44</v>
      </c>
      <c r="J25" s="58" t="str">
        <f>$B$1&amp;5</f>
        <v>J5</v>
      </c>
    </row>
    <row r="26" spans="1:10" ht="17.45">
      <c r="A26" s="47">
        <v>3</v>
      </c>
      <c r="B26" s="50">
        <f>VLOOKUP(H26,'Lista Zespołów'!$A$4:$E$75,3,FALSE)</f>
        <v>0</v>
      </c>
      <c r="C26" s="51" t="s">
        <v>44</v>
      </c>
      <c r="D26" s="50">
        <f>VLOOKUP(J26,'Lista Zespołów'!$A$4:$E$75,3,FALSE)</f>
        <v>0</v>
      </c>
      <c r="F26" t="s">
        <v>45</v>
      </c>
      <c r="G26" s="57">
        <v>3</v>
      </c>
      <c r="H26" s="58" t="str">
        <f>$B$1&amp;3</f>
        <v>J3</v>
      </c>
      <c r="I26" s="59" t="s">
        <v>44</v>
      </c>
      <c r="J26" s="60" t="str">
        <f>$B$1&amp;4</f>
        <v>J4</v>
      </c>
    </row>
    <row r="27" spans="2:10" ht="17.45">
      <c r="B27" s="50"/>
      <c r="G27" s="61"/>
      <c r="H27" s="60"/>
      <c r="I27" s="59"/>
      <c r="J27" s="60"/>
    </row>
    <row r="28" spans="1:10" ht="17.45">
      <c r="A28" s="47">
        <v>4</v>
      </c>
      <c r="B28" s="50">
        <f>VLOOKUP(H28,'Lista Zespołów'!$A$4:$E$75,3,FALSE)</f>
        <v>0</v>
      </c>
      <c r="C28" s="51" t="s">
        <v>44</v>
      </c>
      <c r="D28" s="50">
        <f>VLOOKUP(J28,'Lista Zespołów'!$A$4:$E$75,3,FALSE)</f>
        <v>0</v>
      </c>
      <c r="F28" t="s">
        <v>45</v>
      </c>
      <c r="G28" s="57">
        <v>4</v>
      </c>
      <c r="H28" s="58" t="str">
        <f>$B$1&amp;6</f>
        <v>J6</v>
      </c>
      <c r="I28" s="59" t="s">
        <v>44</v>
      </c>
      <c r="J28" s="58" t="str">
        <f>$B$1&amp;4</f>
        <v>J4</v>
      </c>
    </row>
    <row r="29" spans="1:10" ht="17.45">
      <c r="A29" s="47">
        <v>5</v>
      </c>
      <c r="B29" s="50">
        <f>VLOOKUP(H29,'Lista Zespołów'!$A$4:$E$75,3,FALSE)</f>
        <v>0</v>
      </c>
      <c r="C29" s="51" t="s">
        <v>44</v>
      </c>
      <c r="D29" s="50">
        <f>VLOOKUP(J29,'Lista Zespołów'!$A$4:$E$75,3,FALSE)</f>
        <v>0</v>
      </c>
      <c r="F29" t="s">
        <v>45</v>
      </c>
      <c r="G29" s="57">
        <v>5</v>
      </c>
      <c r="H29" s="58" t="str">
        <f>$B$1&amp;5</f>
        <v>J5</v>
      </c>
      <c r="I29" s="59" t="s">
        <v>44</v>
      </c>
      <c r="J29" s="58" t="str">
        <f>$B$1&amp;3</f>
        <v>J3</v>
      </c>
    </row>
    <row r="30" spans="1:10" ht="17.45">
      <c r="A30" s="47">
        <v>6</v>
      </c>
      <c r="B30" s="50">
        <f>VLOOKUP(H30,'Lista Zespołów'!$A$4:$E$75,3,FALSE)</f>
        <v>0</v>
      </c>
      <c r="C30" s="51" t="s">
        <v>44</v>
      </c>
      <c r="D30" s="50">
        <f>VLOOKUP(J30,'Lista Zespołów'!$A$4:$E$75,3,FALSE)</f>
        <v>0</v>
      </c>
      <c r="F30" t="s">
        <v>45</v>
      </c>
      <c r="G30" s="57">
        <v>6</v>
      </c>
      <c r="H30" s="60" t="str">
        <f>$B$1&amp;1</f>
        <v>J1</v>
      </c>
      <c r="I30" s="59" t="s">
        <v>44</v>
      </c>
      <c r="J30" s="60" t="str">
        <f>$B$1&amp;2</f>
        <v>J2</v>
      </c>
    </row>
    <row r="31" spans="2:10" ht="17.45">
      <c r="B31" s="50"/>
      <c r="G31" s="61"/>
      <c r="H31" s="60"/>
      <c r="I31" s="59"/>
      <c r="J31" s="60"/>
    </row>
    <row r="32" spans="1:10" ht="17.45">
      <c r="A32" s="47">
        <v>7</v>
      </c>
      <c r="B32" s="50">
        <f>VLOOKUP(H32,'Lista Zespołów'!$A$4:$E$75,3,FALSE)</f>
        <v>0</v>
      </c>
      <c r="C32" s="51" t="s">
        <v>44</v>
      </c>
      <c r="D32" s="50">
        <f>VLOOKUP(J32,'Lista Zespołów'!$A$4:$E$75,3,FALSE)</f>
        <v>0</v>
      </c>
      <c r="F32" t="s">
        <v>45</v>
      </c>
      <c r="G32" s="57">
        <v>7</v>
      </c>
      <c r="H32" s="58" t="str">
        <f>$B$1&amp;2</f>
        <v>J2</v>
      </c>
      <c r="I32" s="59" t="s">
        <v>44</v>
      </c>
      <c r="J32" s="58" t="str">
        <f>$B$1&amp;6</f>
        <v>J6</v>
      </c>
    </row>
    <row r="33" spans="1:10" ht="17.45">
      <c r="A33" s="47">
        <v>8</v>
      </c>
      <c r="B33" s="50">
        <f>VLOOKUP(H33,'Lista Zespołów'!$A$4:$E$75,3,FALSE)</f>
        <v>0</v>
      </c>
      <c r="C33" s="51" t="s">
        <v>44</v>
      </c>
      <c r="D33" s="50">
        <f>VLOOKUP(J33,'Lista Zespołów'!$A$4:$E$75,3,FALSE)</f>
        <v>0</v>
      </c>
      <c r="F33" t="s">
        <v>45</v>
      </c>
      <c r="G33" s="57">
        <v>8</v>
      </c>
      <c r="H33" s="58" t="str">
        <f>$B$1&amp;3</f>
        <v>J3</v>
      </c>
      <c r="I33" s="59" t="s">
        <v>44</v>
      </c>
      <c r="J33" s="58" t="str">
        <f>$B$1&amp;1</f>
        <v>J1</v>
      </c>
    </row>
    <row r="34" spans="1:10" ht="17.45">
      <c r="A34" s="47">
        <v>9</v>
      </c>
      <c r="B34" s="50">
        <f>VLOOKUP(H34,'Lista Zespołów'!$A$4:$E$75,3,FALSE)</f>
        <v>0</v>
      </c>
      <c r="C34" s="51" t="s">
        <v>44</v>
      </c>
      <c r="D34" s="50">
        <f>VLOOKUP(J34,'Lista Zespołów'!$A$4:$E$75,3,FALSE)</f>
        <v>0</v>
      </c>
      <c r="F34" t="s">
        <v>45</v>
      </c>
      <c r="G34" s="57">
        <v>9</v>
      </c>
      <c r="H34" s="60" t="str">
        <f>$B$1&amp;4</f>
        <v>J4</v>
      </c>
      <c r="I34" s="59" t="s">
        <v>44</v>
      </c>
      <c r="J34" s="60" t="str">
        <f>$B$1&amp;5</f>
        <v>J5</v>
      </c>
    </row>
    <row r="35" spans="2:10" ht="17.45">
      <c r="B35" s="50"/>
      <c r="G35" s="61"/>
      <c r="H35" s="60"/>
      <c r="I35" s="59"/>
      <c r="J35" s="60"/>
    </row>
    <row r="36" spans="1:10" ht="17.45">
      <c r="A36" s="47">
        <v>10</v>
      </c>
      <c r="B36" s="50">
        <f>VLOOKUP(H36,'Lista Zespołów'!$A$4:$E$75,3,FALSE)</f>
        <v>0</v>
      </c>
      <c r="C36" s="51" t="s">
        <v>44</v>
      </c>
      <c r="D36" s="50">
        <f>VLOOKUP(J36,'Lista Zespołów'!$A$4:$E$75,3,FALSE)</f>
        <v>0</v>
      </c>
      <c r="F36" t="s">
        <v>45</v>
      </c>
      <c r="G36" s="57">
        <v>10</v>
      </c>
      <c r="H36" s="60" t="str">
        <f>$B$1&amp;6</f>
        <v>J6</v>
      </c>
      <c r="I36" s="59" t="s">
        <v>44</v>
      </c>
      <c r="J36" s="60" t="str">
        <f>$B$1&amp;5</f>
        <v>J5</v>
      </c>
    </row>
    <row r="37" spans="1:10" ht="17.45">
      <c r="A37" s="47">
        <v>11</v>
      </c>
      <c r="B37" s="50">
        <f>VLOOKUP(H37,'Lista Zespołów'!$A$4:$E$75,3,FALSE)</f>
        <v>0</v>
      </c>
      <c r="C37" s="51" t="s">
        <v>44</v>
      </c>
      <c r="D37" s="50">
        <f>VLOOKUP(J37,'Lista Zespołów'!$A$4:$E$75,3,FALSE)</f>
        <v>0</v>
      </c>
      <c r="F37" t="s">
        <v>45</v>
      </c>
      <c r="G37" s="57">
        <v>11</v>
      </c>
      <c r="H37" s="60" t="str">
        <f>$B$1&amp;1</f>
        <v>J1</v>
      </c>
      <c r="I37" s="59" t="s">
        <v>44</v>
      </c>
      <c r="J37" s="60" t="str">
        <f>$B$1&amp;4</f>
        <v>J4</v>
      </c>
    </row>
    <row r="38" spans="1:10" ht="18">
      <c r="A38" s="47">
        <v>12</v>
      </c>
      <c r="B38" s="50">
        <f>VLOOKUP(H38,'Lista Zespołów'!$A$4:$E$75,3,FALSE)</f>
        <v>0</v>
      </c>
      <c r="C38" s="53" t="s">
        <v>44</v>
      </c>
      <c r="D38" s="50">
        <f>VLOOKUP(J38,'Lista Zespołów'!$A$4:$E$75,3,FALSE)</f>
        <v>0</v>
      </c>
      <c r="F38" t="s">
        <v>45</v>
      </c>
      <c r="G38" s="57">
        <v>12</v>
      </c>
      <c r="H38" s="60" t="str">
        <f>$B$1&amp;2</f>
        <v>J2</v>
      </c>
      <c r="I38" s="59" t="s">
        <v>44</v>
      </c>
      <c r="J38" s="60" t="str">
        <f>$B$1&amp;3</f>
        <v>J3</v>
      </c>
    </row>
    <row r="39" spans="2:10" ht="17.45">
      <c r="B39" s="50"/>
      <c r="G39" s="61"/>
      <c r="H39" s="60"/>
      <c r="I39" s="59"/>
      <c r="J39" s="60"/>
    </row>
    <row r="40" spans="1:10" ht="17.45">
      <c r="A40" s="47">
        <v>13</v>
      </c>
      <c r="B40" s="50">
        <f>VLOOKUP(H40,'Lista Zespołów'!$A$4:$E$75,3,FALSE)</f>
        <v>0</v>
      </c>
      <c r="C40" s="51" t="s">
        <v>44</v>
      </c>
      <c r="D40" s="50">
        <f>VLOOKUP(J40,'Lista Zespołów'!$A$4:$E$75,3,FALSE)</f>
        <v>0</v>
      </c>
      <c r="F40" t="s">
        <v>45</v>
      </c>
      <c r="G40" s="57">
        <v>13</v>
      </c>
      <c r="H40" s="60" t="str">
        <f>$B$1&amp;3</f>
        <v>J3</v>
      </c>
      <c r="I40" s="59" t="s">
        <v>44</v>
      </c>
      <c r="J40" s="60" t="str">
        <f>$B$1&amp;6</f>
        <v>J6</v>
      </c>
    </row>
    <row r="41" spans="1:10" ht="18">
      <c r="A41" s="47">
        <v>14</v>
      </c>
      <c r="B41" s="50">
        <f>VLOOKUP(H41,'Lista Zespołów'!$A$4:$E$75,3,FALSE)</f>
        <v>0</v>
      </c>
      <c r="C41" s="53" t="s">
        <v>44</v>
      </c>
      <c r="D41" s="50">
        <f>VLOOKUP(J41,'Lista Zespołów'!$A$4:$E$75,3,FALSE)</f>
        <v>0</v>
      </c>
      <c r="F41" t="s">
        <v>45</v>
      </c>
      <c r="G41" s="57">
        <v>14</v>
      </c>
      <c r="H41" s="60" t="str">
        <f>$B$1&amp;4</f>
        <v>J4</v>
      </c>
      <c r="I41" s="59" t="s">
        <v>44</v>
      </c>
      <c r="J41" s="60" t="str">
        <f>$B$1&amp;2</f>
        <v>J2</v>
      </c>
    </row>
    <row r="42" spans="1:10" ht="18">
      <c r="A42" s="47">
        <v>15</v>
      </c>
      <c r="B42" s="50">
        <f>VLOOKUP(H42,'Lista Zespołów'!$A$4:$E$75,3,FALSE)</f>
        <v>0</v>
      </c>
      <c r="C42" s="53" t="s">
        <v>44</v>
      </c>
      <c r="D42" s="50">
        <f>VLOOKUP(J42,'Lista Zespołów'!$A$4:$E$75,3,FALSE)</f>
        <v>0</v>
      </c>
      <c r="F42" t="s">
        <v>45</v>
      </c>
      <c r="G42" s="57">
        <v>15</v>
      </c>
      <c r="H42" s="60" t="str">
        <f>$B$1&amp;5</f>
        <v>J5</v>
      </c>
      <c r="I42" s="59" t="s">
        <v>44</v>
      </c>
      <c r="J42" s="60" t="str">
        <f>$B$1&amp;1</f>
        <v>J1</v>
      </c>
    </row>
    <row r="43" spans="2:4" ht="15">
      <c r="B43" s="54"/>
      <c r="C43" s="54"/>
      <c r="D43" s="54"/>
    </row>
    <row r="44" spans="1:10" ht="18">
      <c r="A44" s="47"/>
      <c r="B44" s="52"/>
      <c r="C44" s="53"/>
      <c r="D44" s="52"/>
      <c r="G44" s="47"/>
      <c r="H44" s="48"/>
      <c r="I44" s="49"/>
      <c r="J44" s="48"/>
    </row>
    <row r="45" spans="1:10" ht="18">
      <c r="A45" s="47"/>
      <c r="B45" s="52"/>
      <c r="C45" s="53"/>
      <c r="D45" s="52"/>
      <c r="G45" s="47"/>
      <c r="H45" s="48"/>
      <c r="I45" s="49"/>
      <c r="J45" s="48"/>
    </row>
    <row r="46" spans="1:10" ht="18">
      <c r="A46" s="47"/>
      <c r="B46" s="50"/>
      <c r="C46" s="51"/>
      <c r="D46" s="50"/>
      <c r="G46" s="47"/>
      <c r="H46" s="48"/>
      <c r="I46" s="49"/>
      <c r="J46" s="48"/>
    </row>
    <row r="48" spans="1:10" ht="18">
      <c r="A48" s="47"/>
      <c r="B48" s="50"/>
      <c r="C48" s="51"/>
      <c r="D48" s="50"/>
      <c r="G48" s="47"/>
      <c r="H48" s="48"/>
      <c r="I48" s="49"/>
      <c r="J48" s="48"/>
    </row>
    <row r="49" spans="1:10" ht="18">
      <c r="A49" s="47"/>
      <c r="B49" s="52"/>
      <c r="C49" s="53"/>
      <c r="D49" s="52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Stan</dc:creator>
  <cp:keywords/>
  <dc:description/>
  <cp:lastModifiedBy>paweljanus@vp.pl</cp:lastModifiedBy>
  <dcterms:created xsi:type="dcterms:W3CDTF">2015-01-29T08:59:49Z</dcterms:created>
  <dcterms:modified xsi:type="dcterms:W3CDTF">2023-05-28T10:37:43Z</dcterms:modified>
  <cp:category/>
  <cp:version/>
  <cp:contentType/>
  <cp:contentStatus/>
</cp:coreProperties>
</file>