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codeName="Ten_skoroszyt" defaultThemeVersion="124226"/>
  <bookViews>
    <workbookView xWindow="65426" yWindow="65426" windowWidth="19420" windowHeight="10420" firstSheet="2" activeTab="7"/>
  </bookViews>
  <sheets>
    <sheet name="GRUPA A" sheetId="2" r:id="rId1"/>
    <sheet name="GRUPA B" sheetId="17" r:id="rId2"/>
    <sheet name="GRUPA C" sheetId="18" r:id="rId3"/>
    <sheet name="GRUPA D" sheetId="19" r:id="rId4"/>
    <sheet name="GRUPA E" sheetId="20" r:id="rId5"/>
    <sheet name="GRUPA F" sheetId="21" r:id="rId6"/>
    <sheet name="GRUPA G" sheetId="22" r:id="rId7"/>
    <sheet name="GRUPA H" sheetId="23" r:id="rId8"/>
    <sheet name="Lista Zespołów" sheetId="1" r:id="rId9"/>
  </sheets>
  <definedNames>
    <definedName name="D">'Lista Zespołów'!$A$4:$E$147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CRITERIA" localSheetId="7">'GRUPA H'!$B$1:$B$1</definedName>
    <definedName name="_xlnm.Print_Area" localSheetId="0">'GRUPA A'!$A$1:$AB$33</definedName>
    <definedName name="_xlnm.Print_Area" localSheetId="1">'GRUPA B'!$A$1:$T$29</definedName>
    <definedName name="_xlnm.Print_Area" localSheetId="2">'GRUPA C'!$A$1:$T$29</definedName>
    <definedName name="_xlnm.Print_Area" localSheetId="3">'GRUPA D'!$A$1:$T$29</definedName>
    <definedName name="_xlnm.Print_Area" localSheetId="4">'GRUPA E'!$A$1:$T$29</definedName>
    <definedName name="_xlnm.Print_Area" localSheetId="5">'GRUPA F'!$A$1:$T$29</definedName>
    <definedName name="_xlnm.Print_Area" localSheetId="6">'GRUPA G'!$A$1:$T$29</definedName>
    <definedName name="_xlnm.Print_Area" localSheetId="7">'GRUPA H'!$A$1:$T$29</definedName>
    <definedName name="EXTRACT" localSheetId="0">'GRUPA A'!$B$4</definedName>
    <definedName name="EXTRACT" localSheetId="1">'GRUPA B'!$B$4</definedName>
    <definedName name="EXTRACT" localSheetId="2">'GRUPA C'!$B$4</definedName>
    <definedName name="EXTRACT" localSheetId="3">'GRUPA D'!$B$4</definedName>
    <definedName name="EXTRACT" localSheetId="4">'GRUPA E'!$B$4</definedName>
    <definedName name="EXTRACT" localSheetId="5">'GRUPA F'!$B$4</definedName>
    <definedName name="EXTRACT" localSheetId="6">'GRUPA G'!$B$4</definedName>
    <definedName name="EXTRACT" localSheetId="7">'GRUPA H'!$B$4</definedName>
    <definedName name="_xlnm.Print_Titles" localSheetId="0">'GRUPA A'!$1:$1</definedName>
    <definedName name="_xlnm.Print_Titles" localSheetId="1">'GRUPA B'!$1:$1</definedName>
    <definedName name="_xlnm.Print_Titles" localSheetId="2">'GRUPA C'!$1:$1</definedName>
    <definedName name="_xlnm.Print_Titles" localSheetId="3">'GRUPA D'!$1:$1</definedName>
    <definedName name="_xlnm.Print_Titles" localSheetId="4">'GRUPA E'!$1:$1</definedName>
    <definedName name="_xlnm.Print_Titles" localSheetId="5">'GRUPA F'!$1:$1</definedName>
    <definedName name="_xlnm.Print_Titles" localSheetId="6">'GRUPA G'!$1:$1</definedName>
    <definedName name="_xlnm.Print_Titles" localSheetId="7">'GRUPA H'!$1:$1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<sst xmlns="http://schemas.openxmlformats.org/spreadsheetml/2006/main" count="2126" uniqueCount="104">
  <si>
    <t>Grupa</t>
  </si>
  <si>
    <t>A</t>
  </si>
  <si>
    <t>Punktów za wygraną</t>
  </si>
  <si>
    <t>Punktów za przegraną</t>
  </si>
  <si>
    <t>Nr</t>
  </si>
  <si>
    <t>Nazwa Zespołu</t>
  </si>
  <si>
    <t>Pkt.</t>
  </si>
  <si>
    <t>Zwy</t>
  </si>
  <si>
    <t>Por</t>
  </si>
  <si>
    <t>Meczów</t>
  </si>
  <si>
    <t>Pkt. wyg.</t>
  </si>
  <si>
    <t>Pkt. str.</t>
  </si>
  <si>
    <t>Stos. pkt.</t>
  </si>
  <si>
    <t>UWAGA: Wyniki wpisujemy tylko w białych i szarych kratkach.</t>
  </si>
  <si>
    <t>XX</t>
  </si>
  <si>
    <t>*</t>
  </si>
  <si>
    <t>x</t>
  </si>
  <si>
    <t>B</t>
  </si>
  <si>
    <t>C</t>
  </si>
  <si>
    <t>D</t>
  </si>
  <si>
    <t>E</t>
  </si>
  <si>
    <t>F</t>
  </si>
  <si>
    <t>G</t>
  </si>
  <si>
    <t>H</t>
  </si>
  <si>
    <t>Lista Zespołów - Kinder+Sport - dwójki - z podziałem na grupy</t>
  </si>
  <si>
    <t>Symbol</t>
  </si>
  <si>
    <t>Lp.</t>
  </si>
  <si>
    <t>Numer w grupie</t>
  </si>
  <si>
    <t>Obecność</t>
  </si>
  <si>
    <t>Karta zgłoszeniowa</t>
  </si>
  <si>
    <t>SASKA WARSZAWA 1</t>
  </si>
  <si>
    <t>OLIMP OSTROŁĘKA 1</t>
  </si>
  <si>
    <t>SETBALL WARSZAWA 1</t>
  </si>
  <si>
    <t>MMKS MIŃSK MAZ. 2</t>
  </si>
  <si>
    <t>OLIMP TŁUSZCZ 2</t>
  </si>
  <si>
    <t>METRO WARSZAWA 3</t>
  </si>
  <si>
    <t>G-8 BIELANY 3</t>
  </si>
  <si>
    <t>TRÓJKA KOBYŁKA 4</t>
  </si>
  <si>
    <t>ISKRA WARSZAWA 4</t>
  </si>
  <si>
    <t>MMKS MIŃSK MAZ. 1</t>
  </si>
  <si>
    <t>UKS PIĄTKA 1</t>
  </si>
  <si>
    <t>METRO WARSZAWA 2</t>
  </si>
  <si>
    <t>SETBALL WARSZAWA 2</t>
  </si>
  <si>
    <t>OLIMP OSTROŁĘKA 2</t>
  </si>
  <si>
    <t>MOS WOLA 3</t>
  </si>
  <si>
    <t>OLIMP TŁUSZCZ 4</t>
  </si>
  <si>
    <t>LEN ŻYRARDÓW 1</t>
  </si>
  <si>
    <t>KS HALINÓW</t>
  </si>
  <si>
    <t>OLIMP TŁUSZCZ 1</t>
  </si>
  <si>
    <t>TIE-BREAK PIASTÓW 1</t>
  </si>
  <si>
    <t>UKS LESZNOWOLA 1</t>
  </si>
  <si>
    <t>UKS PIĄTKA 2</t>
  </si>
  <si>
    <t>MMKS MIŃSK MAZ. 3</t>
  </si>
  <si>
    <t>OLIMP OSTROŁĘKA 3</t>
  </si>
  <si>
    <t>G-8 BIELANY 4</t>
  </si>
  <si>
    <t>ISKRA WARSZAWA 5</t>
  </si>
  <si>
    <t>LEN ŻYRARDÓW 2</t>
  </si>
  <si>
    <t>MOS WOLA 1</t>
  </si>
  <si>
    <t>WTS WARKA</t>
  </si>
  <si>
    <t>ASTW</t>
  </si>
  <si>
    <t>SASKA WARSZAWA 2</t>
  </si>
  <si>
    <t>TIE-BREAK PIASTÓW 2</t>
  </si>
  <si>
    <t>OLIMP TŁUSZCZ 3</t>
  </si>
  <si>
    <t>TRÓJKA KOBYŁKA 3</t>
  </si>
  <si>
    <t>G-8 BIELANY 6</t>
  </si>
  <si>
    <t>METRO WARSZAWA 1</t>
  </si>
  <si>
    <t xml:space="preserve">KPS PŁOCK </t>
  </si>
  <si>
    <t>MOS WOLA 2</t>
  </si>
  <si>
    <t>POLONEZ WYSZKÓW 2</t>
  </si>
  <si>
    <t>UKS PIĄTKA 3</t>
  </si>
  <si>
    <t>UKS LESZNOWOLA 3</t>
  </si>
  <si>
    <t>VOLLEY RADZIEJOWICE 4</t>
  </si>
  <si>
    <t>G-8 BIELANY 5</t>
  </si>
  <si>
    <t>ISKRA WARSZAWA 6</t>
  </si>
  <si>
    <t>G-8 BIELANY 1</t>
  </si>
  <si>
    <t xml:space="preserve">PLAS WARSZAWA </t>
  </si>
  <si>
    <t>UKS LESZNOWOLA 2</t>
  </si>
  <si>
    <t>TRÓJKA KOBYŁKA 2</t>
  </si>
  <si>
    <t>ISKRA WARSZAWA 3</t>
  </si>
  <si>
    <t>VOLLEY RADZIEJOWICE 2</t>
  </si>
  <si>
    <t>MDK WARSZAWA 3</t>
  </si>
  <si>
    <t xml:space="preserve">POLONEZ WYSZKÓW 4  </t>
  </si>
  <si>
    <t xml:space="preserve">MOS WOLA 5  </t>
  </si>
  <si>
    <t>TRÓJKA KOBYŁKA 1</t>
  </si>
  <si>
    <t>MDK WARSZAWA 1</t>
  </si>
  <si>
    <t>VOLLEY RADZIEJOWICE 1</t>
  </si>
  <si>
    <t>ISKRA WARSZAWA 2</t>
  </si>
  <si>
    <t>POLONEZ WYSZKÓW 3</t>
  </si>
  <si>
    <t>MOS WOLA 4</t>
  </si>
  <si>
    <t>UKS LESZNOWOLA 4</t>
  </si>
  <si>
    <t>UKS PIĄTKA 5</t>
  </si>
  <si>
    <t>ISKRA WARSZAWA 1</t>
  </si>
  <si>
    <t>POLONEZ WYSZKÓW 1</t>
  </si>
  <si>
    <t>MDK WARSZAWA 2</t>
  </si>
  <si>
    <t>G-8 BIELANY 2</t>
  </si>
  <si>
    <t>VOLLEY RADZIEJOWICE 3</t>
  </si>
  <si>
    <t>METRO WARSZAWA 4</t>
  </si>
  <si>
    <t>UKS PIĄTKA 4</t>
  </si>
  <si>
    <t>TRÓJKA KOBYŁKA 5</t>
  </si>
  <si>
    <t>I</t>
  </si>
  <si>
    <t>J</t>
  </si>
  <si>
    <t>K</t>
  </si>
  <si>
    <t>L</t>
  </si>
  <si>
    <t>nieobecni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</si>
</sst>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20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8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19" xfId="0" applyFont="1" applyBorder="1"/>
    <xf numFmtId="0" fontId="0" fillId="0" borderId="19" xfId="0" applyBorder="1"/>
    <xf numFmtId="0" fontId="5" fillId="0" borderId="19" xfId="0" applyFont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12" borderId="2" xfId="0" applyFont="1" applyFill="1" applyBorder="1"/>
    <xf numFmtId="0" fontId="8" fillId="6" borderId="0" xfId="0" applyFont="1" applyFill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9" fontId="0" fillId="0" borderId="0" xfId="20" applyFont="1" applyAlignment="1">
      <alignment horizontal="center"/>
    </xf>
    <xf numFmtId="9" fontId="2" fillId="0" borderId="0" xfId="20" applyFont="1"/>
    <xf numFmtId="9" fontId="2" fillId="0" borderId="0" xfId="20" applyFont="1" applyAlignment="1">
      <alignment horizontal="center"/>
    </xf>
    <xf numFmtId="9" fontId="0" fillId="0" borderId="0" xfId="20" applyFont="1"/>
    <xf numFmtId="0" fontId="25" fillId="0" borderId="0" xfId="0" applyFont="1" applyAlignment="1">
      <alignment horizontal="center" vertical="center" wrapText="1"/>
    </xf>
    <xf numFmtId="0" fontId="5" fillId="0" borderId="26" xfId="0" applyFont="1" applyBorder="1"/>
    <xf numFmtId="0" fontId="25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center" vertical="center"/>
    </xf>
    <xf numFmtId="0" fontId="28" fillId="0" borderId="0" xfId="0" applyFont="1"/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21" fillId="6" borderId="34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vertical="center" wrapText="1"/>
    </xf>
    <xf numFmtId="0" fontId="5" fillId="6" borderId="3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3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147" totalsRowShown="0" headerRowDxfId="5">
  <autoFilter ref="A3:G147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1"/>
  <sheetViews>
    <sheetView showGridLines="0" zoomScale="40" zoomScaleNormal="40" workbookViewId="0" topLeftCell="A1">
      <selection activeCell="O12" sqref="O12"/>
    </sheetView>
  </sheetViews>
  <sheetFormatPr defaultColWidth="9.140625" defaultRowHeight="15"/>
  <cols>
    <col min="1" max="1" width="9.7109375" style="0" customWidth="1"/>
    <col min="2" max="2" width="51.421875" style="0" customWidth="1"/>
    <col min="3" max="11" width="15.8515625" style="0" customWidth="1"/>
    <col min="12" max="20" width="15.57421875" style="0" customWidth="1"/>
    <col min="21" max="24" width="15.57421875" style="0" hidden="1" customWidth="1"/>
    <col min="25" max="27" width="15.8515625" style="0" hidden="1" customWidth="1"/>
    <col min="28" max="28" width="6.57421875" style="0" hidden="1" customWidth="1"/>
    <col min="29" max="32" width="9.140625" style="0" customWidth="1"/>
  </cols>
  <sheetData>
    <row r="1" spans="1:7" ht="29.5" thickBot="1">
      <c r="A1" s="34" t="s">
        <v>0</v>
      </c>
      <c r="B1" s="33" t="s">
        <v>1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A</v>
      </c>
      <c r="J2" s="2"/>
    </row>
    <row r="3" spans="1:25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0" t="str">
        <f>_XLNM.CRITERIA</f>
        <v>A</v>
      </c>
      <c r="L3" s="121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7"/>
    </row>
    <row r="4" spans="1:25" ht="26.25" customHeight="1">
      <c r="A4" s="10">
        <v>1</v>
      </c>
      <c r="B4" s="11" t="str">
        <f>VLOOKUP($B$1&amp;A4,'Lista Zespołów'!$A$4:$E$147,3,FALSE)</f>
        <v>SASKA WARSZAWA 1</v>
      </c>
      <c r="C4" s="30">
        <f aca="true" t="shared" si="0" ref="C4:C7">D4*$E$1+E4*$G$1</f>
        <v>16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8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1">
        <f aca="true" t="shared" si="2" ref="F4:F15">E4+D4</f>
        <v>8</v>
      </c>
      <c r="G4" s="31">
        <f>SUM(D$21:D$33)</f>
        <v>120</v>
      </c>
      <c r="H4" s="31">
        <f>SUM(C$21:C$33)</f>
        <v>38</v>
      </c>
      <c r="I4" s="32">
        <f aca="true" t="shared" si="3" ref="I4:I7">_xlfn.IFERROR(G4/H4,0)</f>
        <v>3.1578947368421053</v>
      </c>
      <c r="J4" s="113">
        <v>20</v>
      </c>
      <c r="K4" s="121"/>
      <c r="L4" s="121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47"/>
    </row>
    <row r="5" spans="1:25" ht="26.25" customHeight="1">
      <c r="A5" s="12">
        <v>2</v>
      </c>
      <c r="B5" s="13" t="str">
        <f>VLOOKUP($B$1&amp;A5,'Lista Zespołów'!$A$4:$E$147,3,FALSE)</f>
        <v>OLIMP OSTROŁĘKA 1</v>
      </c>
      <c r="C5" s="27">
        <f t="shared" si="0"/>
        <v>14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7</v>
      </c>
      <c r="E5" s="75">
        <f t="shared" si="1"/>
        <v>1</v>
      </c>
      <c r="F5" s="75">
        <f t="shared" si="2"/>
        <v>8</v>
      </c>
      <c r="G5" s="28">
        <f>SUM(F$21:F$33)</f>
        <v>112</v>
      </c>
      <c r="H5" s="28">
        <f>SUM(E$21:E$33)</f>
        <v>69</v>
      </c>
      <c r="I5" s="29">
        <f t="shared" si="3"/>
        <v>1.6231884057971016</v>
      </c>
      <c r="J5" s="113">
        <v>18</v>
      </c>
      <c r="K5" s="121"/>
      <c r="L5" s="121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47"/>
    </row>
    <row r="6" spans="1:25" ht="26.25" customHeight="1">
      <c r="A6" s="10">
        <v>3</v>
      </c>
      <c r="B6" s="11" t="str">
        <f>VLOOKUP($B$1&amp;A6,'Lista Zespołów'!$A$4:$E$147,3,FALSE)</f>
        <v>SETBALL WARSZAWA 1</v>
      </c>
      <c r="C6" s="30">
        <f t="shared" si="0"/>
        <v>4</v>
      </c>
      <c r="D6" s="31">
        <f t="shared" si="4"/>
        <v>2</v>
      </c>
      <c r="E6" s="31">
        <f t="shared" si="1"/>
        <v>6</v>
      </c>
      <c r="F6" s="31">
        <f t="shared" si="2"/>
        <v>8</v>
      </c>
      <c r="G6" s="31">
        <f>SUM(H$21:H$33)</f>
        <v>87</v>
      </c>
      <c r="H6" s="31">
        <f>SUM(G$21:G$33)</f>
        <v>108</v>
      </c>
      <c r="I6" s="32">
        <f t="shared" si="3"/>
        <v>0.8055555555555556</v>
      </c>
      <c r="J6" s="113">
        <v>6</v>
      </c>
      <c r="K6" s="121"/>
      <c r="L6" s="121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47"/>
    </row>
    <row r="7" spans="1:25" ht="26.25" customHeight="1">
      <c r="A7" s="12">
        <v>4</v>
      </c>
      <c r="B7" s="13" t="str">
        <f>VLOOKUP($B$1&amp;A7,'Lista Zespołów'!$A$4:$E$147,3,FALSE)</f>
        <v>MMKS MIŃSK MAZ. 2</v>
      </c>
      <c r="C7" s="27">
        <f t="shared" si="0"/>
        <v>8</v>
      </c>
      <c r="D7" s="75">
        <f t="shared" si="4"/>
        <v>4</v>
      </c>
      <c r="E7" s="75">
        <f t="shared" si="1"/>
        <v>4</v>
      </c>
      <c r="F7" s="75">
        <f t="shared" si="2"/>
        <v>8</v>
      </c>
      <c r="G7" s="28">
        <f>SUM(J$21:J$33)</f>
        <v>99</v>
      </c>
      <c r="H7" s="28">
        <f>SUM(I$21:I$33)</f>
        <v>95</v>
      </c>
      <c r="I7" s="29">
        <f t="shared" si="3"/>
        <v>1.0421052631578946</v>
      </c>
      <c r="J7" s="113">
        <v>16</v>
      </c>
      <c r="K7" s="121"/>
      <c r="L7" s="121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7"/>
    </row>
    <row r="8" spans="1:25" ht="26.25" customHeight="1">
      <c r="A8" s="10">
        <v>5</v>
      </c>
      <c r="B8" s="11" t="str">
        <f>VLOOKUP($B$1&amp;A8,'Lista Zespołów'!$A$4:$E$147,3,FALSE)</f>
        <v>OLIMP TŁUSZCZ 2</v>
      </c>
      <c r="C8" s="30">
        <f>D8*$E$1+E8*$G$1</f>
        <v>8</v>
      </c>
      <c r="D8" s="31">
        <f t="shared" si="4"/>
        <v>4</v>
      </c>
      <c r="E8" s="31">
        <f t="shared" si="1"/>
        <v>4</v>
      </c>
      <c r="F8" s="31">
        <f t="shared" si="2"/>
        <v>8</v>
      </c>
      <c r="G8" s="31">
        <f>SUM(L$21:L$33)</f>
        <v>99</v>
      </c>
      <c r="H8" s="31">
        <f>SUM(K$21:K$33)</f>
        <v>108</v>
      </c>
      <c r="I8" s="32">
        <f>_xlfn.IFERROR(G8/H8,0)</f>
        <v>0.9166666666666666</v>
      </c>
      <c r="J8" s="113">
        <v>14</v>
      </c>
      <c r="K8" s="121"/>
      <c r="L8" s="121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47"/>
    </row>
    <row r="9" spans="1:25" ht="26.25" customHeight="1">
      <c r="A9" s="12">
        <v>6</v>
      </c>
      <c r="B9" s="13" t="str">
        <f>VLOOKUP($B$1&amp;A9,'Lista Zespołów'!$A$4:$E$147,3,FALSE)</f>
        <v>METRO WARSZAWA 3</v>
      </c>
      <c r="C9" s="27">
        <f aca="true" t="shared" si="5" ref="C9">D9*$E$1+E9*$G$1</f>
        <v>8</v>
      </c>
      <c r="D9" s="75">
        <f t="shared" si="4"/>
        <v>4</v>
      </c>
      <c r="E9" s="75">
        <f t="shared" si="1"/>
        <v>4</v>
      </c>
      <c r="F9" s="75">
        <f t="shared" si="2"/>
        <v>8</v>
      </c>
      <c r="G9" s="28">
        <f>SUM(N$21:N$33)</f>
        <v>88</v>
      </c>
      <c r="H9" s="28">
        <f>SUM(M$21:M$33)</f>
        <v>107</v>
      </c>
      <c r="I9" s="29">
        <f aca="true" t="shared" si="6" ref="I9">_xlfn.IFERROR(G9/H9,0)</f>
        <v>0.822429906542056</v>
      </c>
      <c r="J9" s="113">
        <v>12</v>
      </c>
      <c r="K9" s="121"/>
      <c r="L9" s="121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47"/>
    </row>
    <row r="10" spans="1:25" ht="26.25" customHeight="1">
      <c r="A10" s="10">
        <v>7</v>
      </c>
      <c r="B10" s="11" t="str">
        <f>VLOOKUP($B$1&amp;A10,'Lista Zespołów'!$A$4:$E$147,3,FALSE)</f>
        <v>G-8 BIELANY 3</v>
      </c>
      <c r="C10" s="30">
        <f>D10*$E$1+E10*$G$1</f>
        <v>2</v>
      </c>
      <c r="D10" s="31">
        <f t="shared" si="4"/>
        <v>1</v>
      </c>
      <c r="E10" s="31">
        <f t="shared" si="1"/>
        <v>7</v>
      </c>
      <c r="F10" s="31">
        <f t="shared" si="2"/>
        <v>8</v>
      </c>
      <c r="G10" s="31">
        <f>SUM(P$21:P$33)</f>
        <v>67</v>
      </c>
      <c r="H10" s="31">
        <f>SUM(O$21:O$33)</f>
        <v>114</v>
      </c>
      <c r="I10" s="32">
        <f>_xlfn.IFERROR(G10/H10,0)</f>
        <v>0.5877192982456141</v>
      </c>
      <c r="J10" s="113">
        <v>4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47"/>
    </row>
    <row r="11" spans="1:25" ht="26.25" customHeight="1">
      <c r="A11" s="12">
        <v>8</v>
      </c>
      <c r="B11" s="13" t="str">
        <f>VLOOKUP($B$1&amp;A11,'Lista Zespołów'!$A$4:$E$147,3,FALSE)</f>
        <v>TRÓJKA KOBYŁKA 4</v>
      </c>
      <c r="C11" s="27">
        <f aca="true" t="shared" si="7" ref="C11">D11*$E$1+E11*$G$1</f>
        <v>6</v>
      </c>
      <c r="D11" s="75">
        <f t="shared" si="4"/>
        <v>3</v>
      </c>
      <c r="E11" s="75">
        <f t="shared" si="1"/>
        <v>5</v>
      </c>
      <c r="F11" s="75">
        <f t="shared" si="2"/>
        <v>8</v>
      </c>
      <c r="G11" s="28">
        <f>SUM(R$21:R$33)</f>
        <v>89</v>
      </c>
      <c r="H11" s="28">
        <f>SUM(Q$21:Q$33)</f>
        <v>98</v>
      </c>
      <c r="I11" s="29">
        <f aca="true" t="shared" si="8" ref="I11">_xlfn.IFERROR(G11/H11,0)</f>
        <v>0.9081632653061225</v>
      </c>
      <c r="J11" s="113">
        <v>10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47"/>
    </row>
    <row r="12" spans="1:25" ht="26.25" customHeight="1">
      <c r="A12" s="10">
        <v>9</v>
      </c>
      <c r="B12" s="11" t="str">
        <f>VLOOKUP($B$1&amp;A12,'Lista Zespołów'!$A$4:$E$147,3,FALSE)</f>
        <v>ISKRA WARSZAWA 4</v>
      </c>
      <c r="C12" s="30">
        <f>D12*$E$1+E12*$G$1</f>
        <v>6</v>
      </c>
      <c r="D12" s="31">
        <f t="shared" si="4"/>
        <v>3</v>
      </c>
      <c r="E12" s="31">
        <f t="shared" si="1"/>
        <v>5</v>
      </c>
      <c r="F12" s="31">
        <f t="shared" si="2"/>
        <v>8</v>
      </c>
      <c r="G12" s="31">
        <f>SUM(T$21:T$33)</f>
        <v>78</v>
      </c>
      <c r="H12" s="31">
        <f>SUM(S$21:S$33)</f>
        <v>102</v>
      </c>
      <c r="I12" s="32">
        <f>_xlfn.IFERROR(G12/H12,0)</f>
        <v>0.7647058823529411</v>
      </c>
      <c r="J12" s="113">
        <v>8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47"/>
    </row>
    <row r="13" spans="1:25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47"/>
    </row>
    <row r="14" spans="1:25" ht="26.25" customHeight="1" hidden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47"/>
    </row>
    <row r="15" spans="1:25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47"/>
    </row>
    <row r="16" spans="1:3" ht="15">
      <c r="A16" s="8"/>
      <c r="B16" s="1"/>
      <c r="C16" s="7"/>
    </row>
    <row r="17" spans="1:4" ht="21">
      <c r="A17" s="2" t="str">
        <f>"Mecze grupy "&amp;$B$1</f>
        <v>Mecze grupy A</v>
      </c>
      <c r="D17" s="2"/>
    </row>
    <row r="18" spans="1:26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8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  <c r="AA19" s="114"/>
      <c r="AB19" s="115"/>
    </row>
    <row r="20" spans="1:28" ht="51.75" customHeight="1" thickBot="1">
      <c r="A20" s="15"/>
      <c r="B20" s="57" t="s">
        <v>5</v>
      </c>
      <c r="C20" s="116" t="str">
        <f>VLOOKUP($B$1&amp;C19,'Lista Zespołów'!$A$4:$E$147,3,FALSE)</f>
        <v>SASKA WARSZAWA 1</v>
      </c>
      <c r="D20" s="117"/>
      <c r="E20" s="116" t="str">
        <f>VLOOKUP($B$1&amp;E19,'Lista Zespołów'!$A$4:$E$147,3,FALSE)</f>
        <v>OLIMP OSTROŁĘKA 1</v>
      </c>
      <c r="F20" s="117"/>
      <c r="G20" s="116" t="str">
        <f>VLOOKUP($B$1&amp;G19,'Lista Zespołów'!$A$4:$E$147,3,FALSE)</f>
        <v>SETBALL WARSZAWA 1</v>
      </c>
      <c r="H20" s="117"/>
      <c r="I20" s="116" t="str">
        <f>VLOOKUP($B$1&amp;I19,'Lista Zespołów'!$A$4:$E$147,3,FALSE)</f>
        <v>MMKS MIŃSK MAZ. 2</v>
      </c>
      <c r="J20" s="117"/>
      <c r="K20" s="126" t="str">
        <f>VLOOKUP($B$1&amp;K19,'Lista Zespołów'!$A$4:$E$147,3,FALSE)</f>
        <v>OLIMP TŁUSZCZ 2</v>
      </c>
      <c r="L20" s="127"/>
      <c r="M20" s="116" t="str">
        <f>VLOOKUP($B$1&amp;M19,'Lista Zespołów'!$A$4:$E$147,3,FALSE)</f>
        <v>METRO WARSZAWA 3</v>
      </c>
      <c r="N20" s="117"/>
      <c r="O20" s="116" t="str">
        <f>VLOOKUP($B$1&amp;O19,'Lista Zespołów'!$A$4:$E$147,3,FALSE)</f>
        <v>G-8 BIELANY 3</v>
      </c>
      <c r="P20" s="117"/>
      <c r="Q20" s="116" t="str">
        <f>VLOOKUP($B$1&amp;Q19,'Lista Zespołów'!$A$4:$E$147,3,FALSE)</f>
        <v>TRÓJKA KOBYŁKA 4</v>
      </c>
      <c r="R20" s="117"/>
      <c r="S20" s="116" t="str">
        <f>VLOOKUP($B$1&amp;S19,'Lista Zespołów'!$A$4:$E$147,3,FALSE)</f>
        <v>ISKRA WARSZAWA 4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  <c r="AA20" s="118"/>
      <c r="AB20" s="119"/>
    </row>
    <row r="21" spans="1:28" ht="73.5" customHeight="1" thickBot="1">
      <c r="A21" s="58">
        <v>1</v>
      </c>
      <c r="B21" s="64" t="str">
        <f>VLOOKUP($B$1&amp;A21,'Lista Zespołów'!$A$4:$E$147,3,FALSE)</f>
        <v>SASKA WARSZAWA 1</v>
      </c>
      <c r="C21" s="85" t="s">
        <v>14</v>
      </c>
      <c r="D21" s="86" t="s">
        <v>14</v>
      </c>
      <c r="E21" s="17">
        <v>15</v>
      </c>
      <c r="F21" s="24">
        <v>5</v>
      </c>
      <c r="G21" s="17">
        <v>15</v>
      </c>
      <c r="H21" s="24">
        <v>5</v>
      </c>
      <c r="I21" s="17">
        <v>15</v>
      </c>
      <c r="J21" s="24">
        <v>5</v>
      </c>
      <c r="K21" s="17">
        <v>15</v>
      </c>
      <c r="L21" s="24">
        <v>5</v>
      </c>
      <c r="M21" s="17">
        <v>15</v>
      </c>
      <c r="N21" s="24">
        <v>6</v>
      </c>
      <c r="O21" s="89">
        <v>15</v>
      </c>
      <c r="P21" s="72">
        <v>6</v>
      </c>
      <c r="Q21" s="89">
        <v>15</v>
      </c>
      <c r="R21" s="72">
        <v>6</v>
      </c>
      <c r="S21" s="89">
        <v>15</v>
      </c>
      <c r="T21" s="72">
        <v>0</v>
      </c>
      <c r="U21" s="89"/>
      <c r="V21" s="79"/>
      <c r="W21" s="91"/>
      <c r="X21" s="24"/>
      <c r="Y21" s="17"/>
      <c r="Z21" s="24"/>
      <c r="AA21" s="17"/>
      <c r="AB21" s="24"/>
    </row>
    <row r="22" spans="1:28" ht="73.5" customHeight="1" thickBot="1">
      <c r="A22" s="59">
        <v>2</v>
      </c>
      <c r="B22" s="65" t="str">
        <f>VLOOKUP($B$1&amp;A22,'Lista Zespołów'!$A$4:$E$147,3,FALSE)</f>
        <v>OLIMP OSTROŁĘKA 1</v>
      </c>
      <c r="C22" s="61">
        <f>IF(F21="","",F21)</f>
        <v>5</v>
      </c>
      <c r="D22" s="62">
        <f>IF(E21="","",E21)</f>
        <v>15</v>
      </c>
      <c r="E22" s="83" t="s">
        <v>14</v>
      </c>
      <c r="F22" s="87" t="s">
        <v>14</v>
      </c>
      <c r="G22" s="21">
        <v>15</v>
      </c>
      <c r="H22" s="25">
        <v>8</v>
      </c>
      <c r="I22" s="21">
        <v>17</v>
      </c>
      <c r="J22" s="25">
        <v>15</v>
      </c>
      <c r="K22" s="21">
        <v>15</v>
      </c>
      <c r="L22" s="25">
        <v>12</v>
      </c>
      <c r="M22" s="21">
        <v>15</v>
      </c>
      <c r="N22" s="25">
        <v>2</v>
      </c>
      <c r="O22" s="90">
        <v>15</v>
      </c>
      <c r="P22" s="81">
        <v>3</v>
      </c>
      <c r="Q22" s="90">
        <v>15</v>
      </c>
      <c r="R22" s="81">
        <v>11</v>
      </c>
      <c r="S22" s="90">
        <v>15</v>
      </c>
      <c r="T22" s="81">
        <v>3</v>
      </c>
      <c r="U22" s="90"/>
      <c r="V22" s="80"/>
      <c r="W22" s="90"/>
      <c r="X22" s="25"/>
      <c r="Y22" s="21"/>
      <c r="Z22" s="25"/>
      <c r="AA22" s="21"/>
      <c r="AB22" s="25"/>
    </row>
    <row r="23" spans="1:28" ht="73.5" customHeight="1" thickBot="1">
      <c r="A23" s="58">
        <v>3</v>
      </c>
      <c r="B23" s="64" t="str">
        <f>VLOOKUP($B$1&amp;A23,'Lista Zespołów'!$A$4:$E$147,3,FALSE)</f>
        <v>SETBALL WARSZAWA 1</v>
      </c>
      <c r="C23" s="60">
        <f>IF(H21="","",H21)</f>
        <v>5</v>
      </c>
      <c r="D23" s="63">
        <f>IF(G21="","",G21)</f>
        <v>15</v>
      </c>
      <c r="E23" s="60">
        <f>IF(H22="","",H22)</f>
        <v>8</v>
      </c>
      <c r="F23" s="63">
        <f>IF(G22="","",G22)</f>
        <v>15</v>
      </c>
      <c r="G23" s="88" t="s">
        <v>14</v>
      </c>
      <c r="H23" s="86" t="s">
        <v>14</v>
      </c>
      <c r="I23" s="17">
        <v>12</v>
      </c>
      <c r="J23" s="24">
        <v>15</v>
      </c>
      <c r="K23" s="17">
        <v>10</v>
      </c>
      <c r="L23" s="24">
        <v>15</v>
      </c>
      <c r="M23" s="17">
        <v>13</v>
      </c>
      <c r="N23" s="24">
        <v>15</v>
      </c>
      <c r="O23" s="91">
        <v>9</v>
      </c>
      <c r="P23" s="72">
        <v>15</v>
      </c>
      <c r="Q23" s="91">
        <v>15</v>
      </c>
      <c r="R23" s="72">
        <v>10</v>
      </c>
      <c r="S23" s="91">
        <v>15</v>
      </c>
      <c r="T23" s="72">
        <v>8</v>
      </c>
      <c r="U23" s="91"/>
      <c r="V23" s="79"/>
      <c r="W23" s="91"/>
      <c r="X23" s="24"/>
      <c r="Y23" s="17"/>
      <c r="Z23" s="24"/>
      <c r="AA23" s="17"/>
      <c r="AB23" s="24"/>
    </row>
    <row r="24" spans="1:28" ht="73.5" customHeight="1" thickBot="1">
      <c r="A24" s="59">
        <v>4</v>
      </c>
      <c r="B24" s="65" t="str">
        <f>VLOOKUP($B$1&amp;A24,'Lista Zespołów'!$A$4:$E$147,3,FALSE)</f>
        <v>MMKS MIŃSK MAZ. 2</v>
      </c>
      <c r="C24" s="61">
        <f>IF(J21="","",J21)</f>
        <v>5</v>
      </c>
      <c r="D24" s="62">
        <f>IF(I21="","",I21)</f>
        <v>15</v>
      </c>
      <c r="E24" s="61">
        <f>IF(J22="","",J22)</f>
        <v>15</v>
      </c>
      <c r="F24" s="62">
        <f>IF(I22="","",I22)</f>
        <v>17</v>
      </c>
      <c r="G24" s="61">
        <f>IF(J23="","",J23)</f>
        <v>15</v>
      </c>
      <c r="H24" s="62">
        <f>IF(I23="","",I23)</f>
        <v>12</v>
      </c>
      <c r="I24" s="83" t="s">
        <v>14</v>
      </c>
      <c r="J24" s="87" t="s">
        <v>14</v>
      </c>
      <c r="K24" s="21">
        <v>13</v>
      </c>
      <c r="L24" s="25">
        <v>15</v>
      </c>
      <c r="M24" s="21">
        <v>15</v>
      </c>
      <c r="N24" s="25">
        <v>7</v>
      </c>
      <c r="O24" s="90">
        <v>15</v>
      </c>
      <c r="P24" s="81">
        <v>4</v>
      </c>
      <c r="Q24" s="90">
        <v>6</v>
      </c>
      <c r="R24" s="81">
        <v>15</v>
      </c>
      <c r="S24" s="90">
        <v>15</v>
      </c>
      <c r="T24" s="81">
        <v>10</v>
      </c>
      <c r="U24" s="90"/>
      <c r="V24" s="80"/>
      <c r="W24" s="90"/>
      <c r="X24" s="25"/>
      <c r="Y24" s="21"/>
      <c r="Z24" s="25"/>
      <c r="AA24" s="21"/>
      <c r="AB24" s="25"/>
    </row>
    <row r="25" spans="1:28" ht="73.5" customHeight="1" thickBot="1">
      <c r="A25" s="59">
        <v>5</v>
      </c>
      <c r="B25" s="65" t="str">
        <f>VLOOKUP($B$1&amp;A25,'Lista Zespołów'!$A$4:$E$147,3,FALSE)</f>
        <v>OLIMP TŁUSZCZ 2</v>
      </c>
      <c r="C25" s="61">
        <f>IF(L21="","",L21)</f>
        <v>5</v>
      </c>
      <c r="D25" s="62">
        <f>IF(K21="","",K21)</f>
        <v>15</v>
      </c>
      <c r="E25" s="61">
        <f>IF(L22="","",L22)</f>
        <v>12</v>
      </c>
      <c r="F25" s="62">
        <f>IF(K22="","",K22)</f>
        <v>15</v>
      </c>
      <c r="G25" s="61">
        <f>IF(L23="","",L23)</f>
        <v>15</v>
      </c>
      <c r="H25" s="62">
        <f>IF(K23="","",K23)</f>
        <v>10</v>
      </c>
      <c r="I25" s="61">
        <f>IF(L24="","",L24)</f>
        <v>15</v>
      </c>
      <c r="J25" s="62">
        <f>IF(K24="","",K24)</f>
        <v>13</v>
      </c>
      <c r="K25" s="83" t="s">
        <v>14</v>
      </c>
      <c r="L25" s="82" t="s">
        <v>14</v>
      </c>
      <c r="M25" s="17">
        <v>15</v>
      </c>
      <c r="N25" s="24">
        <v>13</v>
      </c>
      <c r="O25" s="91">
        <v>15</v>
      </c>
      <c r="P25" s="72">
        <v>11</v>
      </c>
      <c r="Q25" s="91">
        <v>8</v>
      </c>
      <c r="R25" s="72">
        <v>15</v>
      </c>
      <c r="S25" s="91">
        <v>14</v>
      </c>
      <c r="T25" s="72">
        <v>16</v>
      </c>
      <c r="U25" s="91"/>
      <c r="V25" s="79"/>
      <c r="W25" s="91"/>
      <c r="X25" s="24"/>
      <c r="Y25" s="21"/>
      <c r="Z25" s="25"/>
      <c r="AA25" s="21"/>
      <c r="AB25" s="25"/>
    </row>
    <row r="26" spans="1:28" ht="73.5" customHeight="1" thickBot="1">
      <c r="A26" s="59">
        <v>6</v>
      </c>
      <c r="B26" s="65" t="str">
        <f>VLOOKUP($B$1&amp;A26,'Lista Zespołów'!$A$4:$E$147,3,FALSE)</f>
        <v>METRO WARSZAWA 3</v>
      </c>
      <c r="C26" s="61">
        <f>IF(N21="","",N21)</f>
        <v>6</v>
      </c>
      <c r="D26" s="62">
        <f>IF(M21="","",M21)</f>
        <v>15</v>
      </c>
      <c r="E26" s="61">
        <f>IF(N22="","",N22)</f>
        <v>2</v>
      </c>
      <c r="F26" s="62">
        <f>IF(M22="","",M22)</f>
        <v>15</v>
      </c>
      <c r="G26" s="61">
        <f>IF(N23="","",N23)</f>
        <v>15</v>
      </c>
      <c r="H26" s="62">
        <f>IF(M23="","",M23)</f>
        <v>13</v>
      </c>
      <c r="I26" s="61">
        <f>IF(N$24="","",N$24)</f>
        <v>7</v>
      </c>
      <c r="J26" s="62">
        <f>IF(M24="","",M24)</f>
        <v>15</v>
      </c>
      <c r="K26" s="61">
        <f>IF(N25="","",N25)</f>
        <v>13</v>
      </c>
      <c r="L26" s="62">
        <f>IF(M25="","",M25)</f>
        <v>15</v>
      </c>
      <c r="M26" s="83" t="s">
        <v>14</v>
      </c>
      <c r="N26" s="82" t="s">
        <v>14</v>
      </c>
      <c r="O26" s="90">
        <v>15</v>
      </c>
      <c r="P26" s="95">
        <v>11</v>
      </c>
      <c r="Q26" s="90">
        <v>15</v>
      </c>
      <c r="R26" s="95">
        <v>12</v>
      </c>
      <c r="S26" s="90">
        <v>15</v>
      </c>
      <c r="T26" s="95">
        <v>11</v>
      </c>
      <c r="U26" s="90"/>
      <c r="V26" s="96"/>
      <c r="W26" s="90"/>
      <c r="X26" s="25"/>
      <c r="Y26" s="92"/>
      <c r="Z26" s="94"/>
      <c r="AA26" s="21"/>
      <c r="AB26" s="25"/>
    </row>
    <row r="27" spans="1:28" ht="73.5" customHeight="1" thickBot="1">
      <c r="A27" s="59">
        <v>7</v>
      </c>
      <c r="B27" s="65" t="str">
        <f>VLOOKUP($B$1&amp;A27,'Lista Zespołów'!$A$4:$E$147,3,FALSE)</f>
        <v>G-8 BIELANY 3</v>
      </c>
      <c r="C27" s="61">
        <f>IF(P21="","",P21)</f>
        <v>6</v>
      </c>
      <c r="D27" s="62">
        <f>IF(O21="","",O21)</f>
        <v>15</v>
      </c>
      <c r="E27" s="61">
        <f>IF(P22="","",P22)</f>
        <v>3</v>
      </c>
      <c r="F27" s="62">
        <f>IF(O22="","",O22)</f>
        <v>15</v>
      </c>
      <c r="G27" s="61">
        <f>IF(P$23="","",P$23)</f>
        <v>15</v>
      </c>
      <c r="H27" s="62">
        <f>IF(O$23="","",O$23)</f>
        <v>9</v>
      </c>
      <c r="I27" s="61">
        <f>IF(P24="","",P24)</f>
        <v>4</v>
      </c>
      <c r="J27" s="62">
        <f>IF(O$24="","",O$24)</f>
        <v>15</v>
      </c>
      <c r="K27" s="61">
        <f>IF(P$25="","",P$25)</f>
        <v>11</v>
      </c>
      <c r="L27" s="62">
        <f>IF(O$25="","",O$25)</f>
        <v>15</v>
      </c>
      <c r="M27" s="61">
        <f>IF(P$26="","",P$26)</f>
        <v>11</v>
      </c>
      <c r="N27" s="62">
        <f>IF(O$26="","",O$26)</f>
        <v>15</v>
      </c>
      <c r="O27" s="83" t="s">
        <v>14</v>
      </c>
      <c r="P27" s="82" t="s">
        <v>14</v>
      </c>
      <c r="Q27" s="90">
        <v>9</v>
      </c>
      <c r="R27" s="95">
        <v>15</v>
      </c>
      <c r="S27" s="90">
        <v>8</v>
      </c>
      <c r="T27" s="95">
        <v>15</v>
      </c>
      <c r="U27" s="90"/>
      <c r="V27" s="96"/>
      <c r="W27" s="90"/>
      <c r="X27" s="95"/>
      <c r="Y27" s="92"/>
      <c r="Z27" s="93"/>
      <c r="AA27" s="21"/>
      <c r="AB27" s="25"/>
    </row>
    <row r="28" spans="1:28" ht="73.5" customHeight="1" thickBot="1">
      <c r="A28" s="59">
        <v>8</v>
      </c>
      <c r="B28" s="65" t="str">
        <f>VLOOKUP($B$1&amp;A28,'Lista Zespołów'!$A$4:$E$147,3,FALSE)</f>
        <v>TRÓJKA KOBYŁKA 4</v>
      </c>
      <c r="C28" s="61">
        <f>IF(R21="","",R21)</f>
        <v>6</v>
      </c>
      <c r="D28" s="62">
        <f>IF(Q21="","",Q21)</f>
        <v>15</v>
      </c>
      <c r="E28" s="61">
        <f>IF(R22="","",R22)</f>
        <v>11</v>
      </c>
      <c r="F28" s="62">
        <f>IF(Q22="","",Q22)</f>
        <v>15</v>
      </c>
      <c r="G28" s="61">
        <f>IF(R$23="","",R$23)</f>
        <v>10</v>
      </c>
      <c r="H28" s="62">
        <f>IF(Q$23="","",Q$23)</f>
        <v>15</v>
      </c>
      <c r="I28" s="61">
        <f>IF(R24="","",R24)</f>
        <v>15</v>
      </c>
      <c r="J28" s="62">
        <f>IF(Q$24="","",Q$24)</f>
        <v>6</v>
      </c>
      <c r="K28" s="61">
        <f>IF(R$25="","",R$25)</f>
        <v>15</v>
      </c>
      <c r="L28" s="62">
        <f>IF(Q$25="","",Q$25)</f>
        <v>8</v>
      </c>
      <c r="M28" s="61">
        <f>IF(R$26="","",R$26)</f>
        <v>12</v>
      </c>
      <c r="N28" s="62">
        <f>IF(Q$26="","",Q$26)</f>
        <v>15</v>
      </c>
      <c r="O28" s="61">
        <f>IF($R$27="","",$R$27)</f>
        <v>15</v>
      </c>
      <c r="P28" s="62">
        <f>IF($Q$27="","",$Q$27)</f>
        <v>9</v>
      </c>
      <c r="Q28" s="83" t="s">
        <v>14</v>
      </c>
      <c r="R28" s="82" t="s">
        <v>14</v>
      </c>
      <c r="S28" s="90">
        <v>5</v>
      </c>
      <c r="T28" s="95">
        <v>15</v>
      </c>
      <c r="U28" s="90"/>
      <c r="V28" s="96"/>
      <c r="W28" s="90"/>
      <c r="X28" s="95"/>
      <c r="Y28" s="21"/>
      <c r="Z28" s="81"/>
      <c r="AA28" s="21"/>
      <c r="AB28" s="25"/>
    </row>
    <row r="29" spans="1:28" ht="73.5" customHeight="1" thickBot="1">
      <c r="A29" s="59">
        <v>9</v>
      </c>
      <c r="B29" s="65" t="str">
        <f>VLOOKUP($B$1&amp;A29,'Lista Zespołów'!$A$4:$E$147,3,FALSE)</f>
        <v>ISKRA WARSZAWA 4</v>
      </c>
      <c r="C29" s="61">
        <f>IF(T21="","",T21)</f>
        <v>0</v>
      </c>
      <c r="D29" s="62">
        <f>IF(S21="","",S21)</f>
        <v>15</v>
      </c>
      <c r="E29" s="61">
        <f>IF(T22="","",T22)</f>
        <v>3</v>
      </c>
      <c r="F29" s="62">
        <f>IF(S22="","",S22)</f>
        <v>15</v>
      </c>
      <c r="G29" s="61">
        <f>IF(T$23="","",T$23)</f>
        <v>8</v>
      </c>
      <c r="H29" s="62">
        <f>IF(S$23="","",S$23)</f>
        <v>15</v>
      </c>
      <c r="I29" s="61">
        <f>IF(T24="","",T24)</f>
        <v>10</v>
      </c>
      <c r="J29" s="62">
        <f>IF(S$24="","",S$24)</f>
        <v>15</v>
      </c>
      <c r="K29" s="61">
        <f>IF(T$25="","",T$25)</f>
        <v>16</v>
      </c>
      <c r="L29" s="62">
        <f>IF(S$25="","",S$25)</f>
        <v>14</v>
      </c>
      <c r="M29" s="61">
        <f>IF(T$26="","",T$26)</f>
        <v>11</v>
      </c>
      <c r="N29" s="62">
        <f>IF(S$26="","",S$26)</f>
        <v>15</v>
      </c>
      <c r="O29" s="61">
        <f>IF($T$27="","",$T$27)</f>
        <v>15</v>
      </c>
      <c r="P29" s="62">
        <f>IF($S$27="","",$S$27)</f>
        <v>8</v>
      </c>
      <c r="Q29" s="61">
        <f>IF($T$28="","",$T$28)</f>
        <v>15</v>
      </c>
      <c r="R29" s="62">
        <f>IF($S$28="","",$S$28)</f>
        <v>5</v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  <c r="AA29" s="21"/>
      <c r="AB29" s="25"/>
    </row>
    <row r="30" spans="1:28" ht="73.5" customHeight="1" hidden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  <c r="AA30" s="21"/>
      <c r="AB30" s="25"/>
    </row>
    <row r="31" spans="1:28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  <c r="AA31" s="21"/>
      <c r="AB31" s="25"/>
    </row>
    <row r="32" spans="1:28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  <c r="AA32" s="21"/>
      <c r="AB32" s="25"/>
    </row>
    <row r="33" spans="1:28" ht="0.75" customHeight="1" thickBot="1">
      <c r="A33" s="18"/>
      <c r="B33" s="19"/>
      <c r="C33" s="20"/>
      <c r="D33" s="26"/>
      <c r="E33" s="20"/>
      <c r="F33" s="26"/>
      <c r="G33" s="20"/>
      <c r="H33" s="26"/>
      <c r="I33" s="20"/>
      <c r="J33" s="26"/>
      <c r="K33" s="20"/>
      <c r="L33" s="26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20"/>
      <c r="Z33" s="26"/>
      <c r="AA33" s="22"/>
      <c r="AB33" s="23"/>
    </row>
    <row r="34" spans="2:3" ht="15">
      <c r="B34" s="1"/>
      <c r="C34" s="7"/>
    </row>
    <row r="35" spans="2:3" ht="15">
      <c r="B35" s="1"/>
      <c r="C35" s="7"/>
    </row>
    <row r="36" spans="1:10" ht="17.5">
      <c r="A36" s="44">
        <v>1</v>
      </c>
      <c r="B36" s="48" t="str">
        <f>VLOOKUP(H36,'Lista Zespołów'!$A$4:$E$147,3,FALSE)</f>
        <v>SASKA WARSZAWA 1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1</v>
      </c>
      <c r="H36" s="53" t="str">
        <f>$B$1&amp;1</f>
        <v>A1</v>
      </c>
      <c r="I36" s="54" t="s">
        <v>15</v>
      </c>
      <c r="J36" s="53" t="str">
        <f>$B$1&amp;12</f>
        <v>A12</v>
      </c>
    </row>
    <row r="37" spans="1:10" ht="17.5">
      <c r="A37" s="44">
        <v>2</v>
      </c>
      <c r="B37" s="48" t="str">
        <f>VLOOKUP(H37,'Lista Zespołów'!$A$4:$E$147,3,FALSE)</f>
        <v>OLIMP OSTROŁĘKA 1</v>
      </c>
      <c r="C37" s="49" t="s">
        <v>15</v>
      </c>
      <c r="D37" s="48">
        <f>VLOOKUP(J37,'Lista Zespołów'!$A$4:$E$147,3,FALSE)</f>
        <v>0</v>
      </c>
      <c r="F37" t="s">
        <v>16</v>
      </c>
      <c r="G37" s="52">
        <v>2</v>
      </c>
      <c r="H37" s="53" t="str">
        <f>$B$1&amp;2</f>
        <v>A2</v>
      </c>
      <c r="I37" s="54" t="s">
        <v>15</v>
      </c>
      <c r="J37" s="53" t="str">
        <f>$B$1&amp;11</f>
        <v>A11</v>
      </c>
    </row>
    <row r="38" spans="1:10" ht="17.5">
      <c r="A38" s="44">
        <v>3</v>
      </c>
      <c r="B38" s="48" t="str">
        <f>VLOOKUP(H38,'Lista Zespołów'!$A$4:$E$147,3,FALSE)</f>
        <v>SETBALL WARSZAWA 1</v>
      </c>
      <c r="C38" s="49" t="s">
        <v>15</v>
      </c>
      <c r="D38" s="48">
        <f>VLOOKUP(J38,'Lista Zespołów'!$A$4:$E$147,3,FALSE)</f>
        <v>0</v>
      </c>
      <c r="F38" t="s">
        <v>16</v>
      </c>
      <c r="G38" s="52">
        <v>3</v>
      </c>
      <c r="H38" s="53" t="str">
        <f>$B$1&amp;3</f>
        <v>A3</v>
      </c>
      <c r="I38" s="54" t="s">
        <v>15</v>
      </c>
      <c r="J38" s="55" t="str">
        <f>$B$1&amp;10</f>
        <v>A10</v>
      </c>
    </row>
    <row r="39" spans="1:10" ht="17.5">
      <c r="A39" s="44">
        <v>4</v>
      </c>
      <c r="B39" s="48" t="str">
        <f>VLOOKUP(H39,'Lista Zespołów'!$A$4:$E$147,3,FALSE)</f>
        <v>MMKS MIŃSK MAZ. 2</v>
      </c>
      <c r="C39" s="49" t="s">
        <v>15</v>
      </c>
      <c r="D39" s="48" t="str">
        <f>VLOOKUP(J39,'Lista Zespołów'!$A$4:$E$147,3,FALSE)</f>
        <v>ISKRA WARSZAWA 4</v>
      </c>
      <c r="F39" t="s">
        <v>16</v>
      </c>
      <c r="G39" s="52">
        <v>4</v>
      </c>
      <c r="H39" s="53" t="str">
        <f>$B$1&amp;4</f>
        <v>A4</v>
      </c>
      <c r="I39" s="54" t="s">
        <v>15</v>
      </c>
      <c r="J39" s="55" t="str">
        <f>$B$1&amp;9</f>
        <v>A9</v>
      </c>
    </row>
    <row r="40" spans="1:10" ht="17.5">
      <c r="A40" s="44">
        <v>5</v>
      </c>
      <c r="B40" s="48" t="str">
        <f>VLOOKUP(H40,'Lista Zespołów'!$A$4:$E$147,3,FALSE)</f>
        <v>OLIMP TŁUSZCZ 2</v>
      </c>
      <c r="C40" s="49" t="s">
        <v>15</v>
      </c>
      <c r="D40" s="48" t="str">
        <f>VLOOKUP(J40,'Lista Zespołów'!$A$4:$E$147,3,FALSE)</f>
        <v>TRÓJKA KOBYŁKA 4</v>
      </c>
      <c r="F40" t="s">
        <v>16</v>
      </c>
      <c r="G40" s="52">
        <v>5</v>
      </c>
      <c r="H40" s="53" t="str">
        <f>$B$1&amp;5</f>
        <v>A5</v>
      </c>
      <c r="I40" s="54" t="s">
        <v>15</v>
      </c>
      <c r="J40" s="55" t="str">
        <f>$B$1&amp;8</f>
        <v>A8</v>
      </c>
    </row>
    <row r="41" spans="1:10" ht="17.5">
      <c r="A41" s="44">
        <v>6</v>
      </c>
      <c r="B41" s="48" t="str">
        <f>VLOOKUP(H41,'Lista Zespołów'!$A$4:$E$147,3,FALSE)</f>
        <v>METRO WARSZAWA 3</v>
      </c>
      <c r="C41" s="49" t="s">
        <v>15</v>
      </c>
      <c r="D41" s="48" t="str">
        <f>VLOOKUP(J41,'Lista Zespołów'!$A$4:$E$147,3,FALSE)</f>
        <v>G-8 BIELANY 3</v>
      </c>
      <c r="F41" t="s">
        <v>16</v>
      </c>
      <c r="G41" s="52">
        <v>6</v>
      </c>
      <c r="H41" s="53" t="str">
        <f>$B$1&amp;6</f>
        <v>A6</v>
      </c>
      <c r="I41" s="54" t="s">
        <v>15</v>
      </c>
      <c r="J41" s="55" t="str">
        <f>$B$1&amp;7</f>
        <v>A7</v>
      </c>
    </row>
    <row r="42" spans="2:10" ht="17.5">
      <c r="B42" s="48"/>
      <c r="G42" s="56"/>
      <c r="H42" s="55"/>
      <c r="I42" s="54"/>
      <c r="J42" s="55"/>
    </row>
    <row r="43" spans="1:10" ht="17.5">
      <c r="A43" s="44">
        <v>7</v>
      </c>
      <c r="B43" s="48">
        <f>VLOOKUP(H43,'Lista Zespołów'!$A$4:$E$147,3,FALSE)</f>
        <v>0</v>
      </c>
      <c r="C43" s="49" t="s">
        <v>15</v>
      </c>
      <c r="D43" s="48" t="str">
        <f>VLOOKUP(J43,'Lista Zespołów'!$A$4:$E$147,3,FALSE)</f>
        <v>G-8 BIELANY 3</v>
      </c>
      <c r="F43" t="s">
        <v>16</v>
      </c>
      <c r="G43" s="44">
        <v>5</v>
      </c>
      <c r="H43" s="53" t="str">
        <f>$B$1&amp;12</f>
        <v>A12</v>
      </c>
      <c r="I43" s="54" t="s">
        <v>15</v>
      </c>
      <c r="J43" s="53" t="str">
        <f>$B$1&amp;7</f>
        <v>A7</v>
      </c>
    </row>
    <row r="44" spans="1:10" ht="17.5">
      <c r="A44" s="44">
        <v>8</v>
      </c>
      <c r="B44" s="48" t="str">
        <f>VLOOKUP(H44,'Lista Zespołów'!$A$4:$E$147,3,FALSE)</f>
        <v>TRÓJKA KOBYŁKA 4</v>
      </c>
      <c r="C44" s="49" t="s">
        <v>15</v>
      </c>
      <c r="D44" s="48" t="str">
        <f>VLOOKUP(J44,'Lista Zespołów'!$A$4:$E$147,3,FALSE)</f>
        <v>METRO WARSZAWA 3</v>
      </c>
      <c r="F44" t="s">
        <v>16</v>
      </c>
      <c r="G44" s="44">
        <v>6</v>
      </c>
      <c r="H44" s="53" t="str">
        <f>$B$1&amp;8</f>
        <v>A8</v>
      </c>
      <c r="I44" s="54" t="s">
        <v>15</v>
      </c>
      <c r="J44" s="53" t="str">
        <f>$B$1&amp;6</f>
        <v>A6</v>
      </c>
    </row>
    <row r="45" spans="1:10" ht="17.5">
      <c r="A45" s="44">
        <v>9</v>
      </c>
      <c r="B45" s="48" t="str">
        <f>VLOOKUP(H45,'Lista Zespołów'!$A$4:$E$147,3,FALSE)</f>
        <v>ISKRA WARSZAWA 4</v>
      </c>
      <c r="C45" s="49" t="s">
        <v>15</v>
      </c>
      <c r="D45" s="48" t="str">
        <f>VLOOKUP(J45,'Lista Zespołów'!$A$4:$E$147,3,FALSE)</f>
        <v>OLIMP TŁUSZCZ 2</v>
      </c>
      <c r="F45" t="s">
        <v>16</v>
      </c>
      <c r="G45" s="44">
        <v>7</v>
      </c>
      <c r="H45" s="55" t="str">
        <f>$B$1&amp;9</f>
        <v>A9</v>
      </c>
      <c r="I45" s="54" t="s">
        <v>15</v>
      </c>
      <c r="J45" s="55" t="str">
        <f>$B$1&amp;5</f>
        <v>A5</v>
      </c>
    </row>
    <row r="46" spans="1:10" ht="17.5">
      <c r="A46" s="44">
        <v>10</v>
      </c>
      <c r="B46" s="48">
        <f>VLOOKUP(H46,'Lista Zespołów'!$A$4:$E$147,3,FALSE)</f>
        <v>0</v>
      </c>
      <c r="C46" s="49" t="s">
        <v>15</v>
      </c>
      <c r="D46" s="48" t="str">
        <f>VLOOKUP(J46,'Lista Zespołów'!$A$4:$E$147,3,FALSE)</f>
        <v>MMKS MIŃSK MAZ. 2</v>
      </c>
      <c r="F46" t="s">
        <v>16</v>
      </c>
      <c r="G46" s="44">
        <v>8</v>
      </c>
      <c r="H46" s="55" t="str">
        <f>$B$1&amp;10</f>
        <v>A10</v>
      </c>
      <c r="I46" s="54" t="s">
        <v>15</v>
      </c>
      <c r="J46" s="55" t="str">
        <f>$B$1&amp;4</f>
        <v>A4</v>
      </c>
    </row>
    <row r="47" spans="1:10" ht="17.5">
      <c r="A47" s="44">
        <v>11</v>
      </c>
      <c r="B47" s="48">
        <f>VLOOKUP(H47,'Lista Zespołów'!$A$4:$E$147,3,FALSE)</f>
        <v>0</v>
      </c>
      <c r="C47" s="49" t="s">
        <v>15</v>
      </c>
      <c r="D47" s="48" t="str">
        <f>VLOOKUP(J47,'Lista Zespołów'!$A$4:$E$147,3,FALSE)</f>
        <v>SETBALL WARSZAWA 1</v>
      </c>
      <c r="F47" t="s">
        <v>16</v>
      </c>
      <c r="G47" s="44">
        <v>9</v>
      </c>
      <c r="H47" s="55" t="str">
        <f>$B$1&amp;11</f>
        <v>A11</v>
      </c>
      <c r="I47" s="54" t="s">
        <v>15</v>
      </c>
      <c r="J47" s="55" t="str">
        <f>$B$1&amp;3</f>
        <v>A3</v>
      </c>
    </row>
    <row r="48" spans="1:10" ht="17.5">
      <c r="A48" s="44">
        <v>12</v>
      </c>
      <c r="B48" s="48" t="str">
        <f>VLOOKUP(H48,'Lista Zespołów'!$A$4:$E$147,3,FALSE)</f>
        <v>SASKA WARSZAWA 1</v>
      </c>
      <c r="C48" s="49" t="s">
        <v>15</v>
      </c>
      <c r="D48" s="48" t="str">
        <f>VLOOKUP(J48,'Lista Zespołów'!$A$4:$E$147,3,FALSE)</f>
        <v>OLIMP OSTROŁĘKA 1</v>
      </c>
      <c r="F48" t="s">
        <v>16</v>
      </c>
      <c r="G48" s="44">
        <v>10</v>
      </c>
      <c r="H48" s="55" t="str">
        <f>$B$1&amp;1</f>
        <v>A1</v>
      </c>
      <c r="I48" s="54" t="s">
        <v>15</v>
      </c>
      <c r="J48" s="55" t="str">
        <f>$B$1&amp;2</f>
        <v>A2</v>
      </c>
    </row>
    <row r="49" spans="1:10" ht="17.5">
      <c r="A49" s="44"/>
      <c r="B49" s="48"/>
      <c r="C49" s="49"/>
      <c r="D49" s="48"/>
      <c r="G49" s="44"/>
      <c r="H49" s="55"/>
      <c r="I49" s="54"/>
      <c r="J49" s="55"/>
    </row>
    <row r="50" spans="1:10" ht="17.5">
      <c r="A50" s="44">
        <v>13</v>
      </c>
      <c r="B50" s="48" t="str">
        <f>VLOOKUP(H50,'Lista Zespołów'!$A$4:$E$147,3,FALSE)</f>
        <v>OLIMP OSTROŁĘKA 1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9</v>
      </c>
      <c r="H50" s="53" t="str">
        <f>$B$1&amp;2</f>
        <v>A2</v>
      </c>
      <c r="I50" s="54" t="s">
        <v>15</v>
      </c>
      <c r="J50" s="53" t="str">
        <f>$B$1&amp;12</f>
        <v>A12</v>
      </c>
    </row>
    <row r="51" spans="1:10" ht="17.5">
      <c r="A51" s="44">
        <v>14</v>
      </c>
      <c r="B51" s="48" t="str">
        <f>VLOOKUP(H51,'Lista Zespołów'!$A$4:$E$147,3,FALSE)</f>
        <v>SETBALL WARSZAWA 1</v>
      </c>
      <c r="C51" s="49" t="s">
        <v>15</v>
      </c>
      <c r="D51" s="48" t="str">
        <f>VLOOKUP(J51,'Lista Zespołów'!$A$4:$E$147,3,FALSE)</f>
        <v>SASKA WARSZAWA 1</v>
      </c>
      <c r="F51" t="s">
        <v>16</v>
      </c>
      <c r="G51" s="44">
        <v>10</v>
      </c>
      <c r="H51" s="53" t="str">
        <f>$B$1&amp;3</f>
        <v>A3</v>
      </c>
      <c r="I51" s="54" t="s">
        <v>15</v>
      </c>
      <c r="J51" s="53" t="str">
        <f>$B$1&amp;1</f>
        <v>A1</v>
      </c>
    </row>
    <row r="52" spans="1:10" ht="17.5">
      <c r="A52" s="44">
        <v>15</v>
      </c>
      <c r="B52" s="48" t="str">
        <f>VLOOKUP(H52,'Lista Zespołów'!$A$4:$E$147,3,FALSE)</f>
        <v>MMKS MIŃSK MAZ. 2</v>
      </c>
      <c r="C52" s="49" t="s">
        <v>15</v>
      </c>
      <c r="D52" s="48">
        <f>VLOOKUP(J52,'Lista Zespołów'!$A$4:$E$147,3,FALSE)</f>
        <v>0</v>
      </c>
      <c r="F52" t="s">
        <v>16</v>
      </c>
      <c r="G52" s="44">
        <v>11</v>
      </c>
      <c r="H52" s="55" t="str">
        <f>$B$1&amp;4</f>
        <v>A4</v>
      </c>
      <c r="I52" s="54" t="s">
        <v>15</v>
      </c>
      <c r="J52" s="55" t="str">
        <f>$B$1&amp;11</f>
        <v>A11</v>
      </c>
    </row>
    <row r="53" spans="1:10" ht="17.5">
      <c r="A53" s="44">
        <v>16</v>
      </c>
      <c r="B53" s="48" t="str">
        <f>VLOOKUP(H53,'Lista Zespołów'!$A$4:$E$147,3,FALSE)</f>
        <v>OLIMP TŁUSZCZ 2</v>
      </c>
      <c r="C53" s="49" t="s">
        <v>15</v>
      </c>
      <c r="D53" s="48">
        <f>VLOOKUP(J53,'Lista Zespołów'!$A$4:$E$147,3,FALSE)</f>
        <v>0</v>
      </c>
      <c r="F53" t="s">
        <v>16</v>
      </c>
      <c r="G53" s="44">
        <v>12</v>
      </c>
      <c r="H53" s="55" t="str">
        <f>$B$1&amp;5</f>
        <v>A5</v>
      </c>
      <c r="I53" s="54" t="s">
        <v>15</v>
      </c>
      <c r="J53" s="55" t="str">
        <f>$B$1&amp;10</f>
        <v>A10</v>
      </c>
    </row>
    <row r="54" spans="1:10" ht="17.5">
      <c r="A54" s="44">
        <v>17</v>
      </c>
      <c r="B54" s="48" t="str">
        <f>VLOOKUP(H54,'Lista Zespołów'!$A$4:$E$147,3,FALSE)</f>
        <v>METRO WARSZAWA 3</v>
      </c>
      <c r="C54" s="49" t="s">
        <v>15</v>
      </c>
      <c r="D54" s="48" t="str">
        <f>VLOOKUP(J54,'Lista Zespołów'!$A$4:$E$147,3,FALSE)</f>
        <v>ISKRA WARSZAWA 4</v>
      </c>
      <c r="F54" t="s">
        <v>16</v>
      </c>
      <c r="G54" s="44">
        <v>13</v>
      </c>
      <c r="H54" s="55" t="str">
        <f>$B$1&amp;6</f>
        <v>A6</v>
      </c>
      <c r="I54" s="54" t="s">
        <v>15</v>
      </c>
      <c r="J54" s="55" t="str">
        <f>$B$1&amp;9</f>
        <v>A9</v>
      </c>
    </row>
    <row r="55" spans="1:10" ht="17.5">
      <c r="A55" s="44">
        <v>18</v>
      </c>
      <c r="B55" s="48" t="str">
        <f>VLOOKUP(H55,'Lista Zespołów'!$A$4:$E$147,3,FALSE)</f>
        <v>G-8 BIELANY 3</v>
      </c>
      <c r="C55" s="49" t="s">
        <v>15</v>
      </c>
      <c r="D55" s="48" t="str">
        <f>VLOOKUP(J55,'Lista Zespołów'!$A$4:$E$147,3,FALSE)</f>
        <v>TRÓJKA KOBYŁKA 4</v>
      </c>
      <c r="F55" t="s">
        <v>16</v>
      </c>
      <c r="G55" s="44">
        <v>14</v>
      </c>
      <c r="H55" s="55" t="str">
        <f>$B$1&amp;7</f>
        <v>A7</v>
      </c>
      <c r="I55" s="54" t="s">
        <v>15</v>
      </c>
      <c r="J55" s="55" t="str">
        <f>$B$1&amp;8</f>
        <v>A8</v>
      </c>
    </row>
    <row r="56" spans="2:10" ht="17.5">
      <c r="B56" s="48"/>
      <c r="G56" s="56"/>
      <c r="H56" s="55"/>
      <c r="I56" s="54"/>
      <c r="J56" s="55"/>
    </row>
    <row r="57" spans="1:10" ht="17.5">
      <c r="A57" s="44">
        <v>19</v>
      </c>
      <c r="B57" s="48">
        <f>VLOOKUP(H57,'Lista Zespołów'!$A$4:$E$147,3,FALSE)</f>
        <v>0</v>
      </c>
      <c r="C57" s="49" t="s">
        <v>15</v>
      </c>
      <c r="D57" s="48" t="str">
        <f>VLOOKUP(J57,'Lista Zespołów'!$A$4:$E$147,3,FALSE)</f>
        <v>TRÓJKA KOBYŁKA 4</v>
      </c>
      <c r="F57" t="s">
        <v>16</v>
      </c>
      <c r="G57" s="44">
        <v>13</v>
      </c>
      <c r="H57" s="55" t="str">
        <f>$B$1&amp;12</f>
        <v>A12</v>
      </c>
      <c r="I57" s="54" t="s">
        <v>15</v>
      </c>
      <c r="J57" s="55" t="str">
        <f>$B$1&amp;8</f>
        <v>A8</v>
      </c>
    </row>
    <row r="58" spans="1:10" ht="17.5">
      <c r="A58" s="44">
        <v>20</v>
      </c>
      <c r="B58" s="48" t="str">
        <f>VLOOKUP(H58,'Lista Zespołów'!$A$4:$E$147,3,FALSE)</f>
        <v>ISKRA WARSZAWA 4</v>
      </c>
      <c r="C58" s="49" t="s">
        <v>15</v>
      </c>
      <c r="D58" s="48" t="str">
        <f>VLOOKUP(J58,'Lista Zespołów'!$A$4:$E$147,3,FALSE)</f>
        <v>G-8 BIELANY 3</v>
      </c>
      <c r="F58" t="s">
        <v>16</v>
      </c>
      <c r="G58" s="44">
        <v>14</v>
      </c>
      <c r="H58" s="55" t="str">
        <f>$B$1&amp;9</f>
        <v>A9</v>
      </c>
      <c r="I58" s="54" t="s">
        <v>15</v>
      </c>
      <c r="J58" s="55" t="str">
        <f>$B$1&amp;7</f>
        <v>A7</v>
      </c>
    </row>
    <row r="59" spans="1:10" ht="17.5">
      <c r="A59" s="44">
        <v>21</v>
      </c>
      <c r="B59" s="48">
        <f>VLOOKUP(H59,'Lista Zespołów'!$A$4:$E$147,3,FALSE)</f>
        <v>0</v>
      </c>
      <c r="C59" s="51" t="s">
        <v>15</v>
      </c>
      <c r="D59" s="48" t="str">
        <f>VLOOKUP(J59,'Lista Zespołów'!$A$4:$E$147,3,FALSE)</f>
        <v>METRO WARSZAWA 3</v>
      </c>
      <c r="F59" t="s">
        <v>16</v>
      </c>
      <c r="G59" s="44">
        <v>15</v>
      </c>
      <c r="H59" s="55" t="str">
        <f>$B$1&amp;10</f>
        <v>A10</v>
      </c>
      <c r="I59" s="54" t="s">
        <v>15</v>
      </c>
      <c r="J59" s="55" t="str">
        <f>$B$1&amp;6</f>
        <v>A6</v>
      </c>
    </row>
    <row r="60" spans="1:10" ht="17.5">
      <c r="A60" s="44">
        <v>22</v>
      </c>
      <c r="B60" s="48">
        <f>VLOOKUP(H60,'Lista Zespołów'!$A$4:$E$147,3,FALSE)</f>
        <v>0</v>
      </c>
      <c r="C60" s="51" t="s">
        <v>15</v>
      </c>
      <c r="D60" s="48" t="str">
        <f>VLOOKUP(J60,'Lista Zespołów'!$A$4:$E$147,3,FALSE)</f>
        <v>OLIMP TŁUSZCZ 2</v>
      </c>
      <c r="F60" t="s">
        <v>16</v>
      </c>
      <c r="G60" s="44">
        <v>16</v>
      </c>
      <c r="H60" s="55" t="str">
        <f>$B$1&amp;11</f>
        <v>A11</v>
      </c>
      <c r="I60" s="54" t="s">
        <v>15</v>
      </c>
      <c r="J60" s="55" t="str">
        <f>$B$1&amp;5</f>
        <v>A5</v>
      </c>
    </row>
    <row r="61" spans="1:10" ht="17.5">
      <c r="A61" s="44">
        <v>23</v>
      </c>
      <c r="B61" s="48" t="str">
        <f>VLOOKUP(H61,'Lista Zespołów'!$A$4:$E$147,3,FALSE)</f>
        <v>SASKA WARSZAWA 1</v>
      </c>
      <c r="C61" s="51" t="s">
        <v>15</v>
      </c>
      <c r="D61" s="48" t="str">
        <f>VLOOKUP(J61,'Lista Zespołów'!$A$4:$E$147,3,FALSE)</f>
        <v>MMKS MIŃSK MAZ. 2</v>
      </c>
      <c r="F61" t="s">
        <v>16</v>
      </c>
      <c r="G61" s="44">
        <v>17</v>
      </c>
      <c r="H61" s="55" t="str">
        <f>$B$1&amp;1</f>
        <v>A1</v>
      </c>
      <c r="I61" s="54" t="s">
        <v>15</v>
      </c>
      <c r="J61" s="55" t="str">
        <f>$B$1&amp;4</f>
        <v>A4</v>
      </c>
    </row>
    <row r="62" spans="1:10" ht="17.5">
      <c r="A62" s="44">
        <v>24</v>
      </c>
      <c r="B62" s="48" t="str">
        <f>VLOOKUP(H62,'Lista Zespołów'!$A$4:$E$147,3,FALSE)</f>
        <v>OLIMP OSTROŁĘKA 1</v>
      </c>
      <c r="C62" s="51" t="s">
        <v>15</v>
      </c>
      <c r="D62" s="48" t="str">
        <f>VLOOKUP(J62,'Lista Zespołów'!$A$4:$E$147,3,FALSE)</f>
        <v>SETBALL WARSZAWA 1</v>
      </c>
      <c r="F62" t="s">
        <v>16</v>
      </c>
      <c r="G62" s="44">
        <v>18</v>
      </c>
      <c r="H62" s="55" t="str">
        <f aca="true" t="shared" si="13" ref="H62">$B$1&amp;2</f>
        <v>A2</v>
      </c>
      <c r="I62" s="54" t="s">
        <v>15</v>
      </c>
      <c r="J62" s="55" t="str">
        <f aca="true" t="shared" si="14" ref="J62">$B$1&amp;3</f>
        <v>A3</v>
      </c>
    </row>
    <row r="63" spans="1:10" ht="17.5">
      <c r="A63" s="44"/>
      <c r="B63" s="48"/>
      <c r="C63" s="51"/>
      <c r="D63" s="48"/>
      <c r="G63" s="44"/>
      <c r="H63" s="55"/>
      <c r="I63" s="54"/>
      <c r="J63" s="55"/>
    </row>
    <row r="64" spans="1:10" ht="17.5">
      <c r="A64" s="44">
        <v>25</v>
      </c>
      <c r="B64" s="48" t="str">
        <f>VLOOKUP(H64,'Lista Zespołów'!$A$4:$E$147,3,FALSE)</f>
        <v>SETBALL WARSZAWA 1</v>
      </c>
      <c r="C64" s="49" t="s">
        <v>15</v>
      </c>
      <c r="D64" s="48">
        <f>VLOOKUP(J64,'Lista Zespołów'!$A$4:$E$147,3,FALSE)</f>
        <v>0</v>
      </c>
      <c r="F64" t="s">
        <v>16</v>
      </c>
      <c r="G64" s="44">
        <v>17</v>
      </c>
      <c r="H64" s="55" t="str">
        <f>$B$1&amp;3</f>
        <v>A3</v>
      </c>
      <c r="I64" s="54" t="s">
        <v>15</v>
      </c>
      <c r="J64" s="55" t="str">
        <f>$B$1&amp;12</f>
        <v>A12</v>
      </c>
    </row>
    <row r="65" spans="1:10" ht="17.5">
      <c r="A65" s="44">
        <v>26</v>
      </c>
      <c r="B65" s="48" t="str">
        <f>VLOOKUP(H65,'Lista Zespołów'!$A$4:$E$147,3,FALSE)</f>
        <v>MMKS MIŃSK MAZ. 2</v>
      </c>
      <c r="C65" s="51" t="s">
        <v>15</v>
      </c>
      <c r="D65" s="48" t="str">
        <f>VLOOKUP(J65,'Lista Zespołów'!$A$4:$E$147,3,FALSE)</f>
        <v>OLIMP OSTROŁĘKA 1</v>
      </c>
      <c r="F65" t="s">
        <v>16</v>
      </c>
      <c r="G65" s="44">
        <v>18</v>
      </c>
      <c r="H65" s="55" t="str">
        <f>$B$1&amp;4</f>
        <v>A4</v>
      </c>
      <c r="I65" s="54" t="s">
        <v>15</v>
      </c>
      <c r="J65" s="55" t="str">
        <f>$B$1&amp;2</f>
        <v>A2</v>
      </c>
    </row>
    <row r="66" spans="1:10" ht="17.5">
      <c r="A66" s="44">
        <v>27</v>
      </c>
      <c r="B66" s="48" t="str">
        <f>VLOOKUP(H66,'Lista Zespołów'!$A$4:$E$147,3,FALSE)</f>
        <v>OLIMP TŁUSZCZ 2</v>
      </c>
      <c r="C66" s="51" t="s">
        <v>15</v>
      </c>
      <c r="D66" s="48" t="str">
        <f>VLOOKUP(J66,'Lista Zespołów'!$A$4:$E$147,3,FALSE)</f>
        <v>SASKA WARSZAWA 1</v>
      </c>
      <c r="F66" t="s">
        <v>16</v>
      </c>
      <c r="G66" s="44">
        <v>19</v>
      </c>
      <c r="H66" s="55" t="str">
        <f>$B$1&amp;5</f>
        <v>A5</v>
      </c>
      <c r="I66" s="54" t="s">
        <v>15</v>
      </c>
      <c r="J66" s="55" t="str">
        <f>$B$1&amp;1</f>
        <v>A1</v>
      </c>
    </row>
    <row r="67" spans="1:10" ht="18">
      <c r="A67" s="44">
        <v>28</v>
      </c>
      <c r="B67" s="48" t="str">
        <f>VLOOKUP(H67,'Lista Zespołów'!$A$4:$E$147,3,FALSE)</f>
        <v>METRO WARSZAWA 3</v>
      </c>
      <c r="C67" s="74" t="s">
        <v>15</v>
      </c>
      <c r="D67" s="48">
        <f>VLOOKUP(J67,'Lista Zespołów'!$A$4:$E$147,3,FALSE)</f>
        <v>0</v>
      </c>
      <c r="F67" t="s">
        <v>16</v>
      </c>
      <c r="G67" s="44">
        <v>20</v>
      </c>
      <c r="H67" s="55" t="str">
        <f>$B$1&amp;6</f>
        <v>A6</v>
      </c>
      <c r="I67" s="54" t="s">
        <v>15</v>
      </c>
      <c r="J67" s="55" t="str">
        <f>$B$1&amp;11</f>
        <v>A11</v>
      </c>
    </row>
    <row r="68" spans="1:10" ht="18">
      <c r="A68" s="44">
        <v>29</v>
      </c>
      <c r="B68" s="48" t="str">
        <f>VLOOKUP(H68,'Lista Zespołów'!$A$4:$E$147,3,FALSE)</f>
        <v>G-8 BIELANY 3</v>
      </c>
      <c r="C68" s="74" t="s">
        <v>15</v>
      </c>
      <c r="D68" s="48">
        <f>VLOOKUP(J68,'Lista Zespołów'!$A$4:$E$147,3,FALSE)</f>
        <v>0</v>
      </c>
      <c r="F68" t="s">
        <v>16</v>
      </c>
      <c r="G68" s="44">
        <v>21</v>
      </c>
      <c r="H68" s="55" t="str">
        <f>$B$1&amp;7</f>
        <v>A7</v>
      </c>
      <c r="I68" s="54" t="s">
        <v>15</v>
      </c>
      <c r="J68" s="55" t="str">
        <f>$B$1&amp;10</f>
        <v>A10</v>
      </c>
    </row>
    <row r="69" spans="1:10" ht="18">
      <c r="A69" s="44">
        <v>30</v>
      </c>
      <c r="B69" s="48" t="str">
        <f>VLOOKUP(H69,'Lista Zespołów'!$A$4:$E$147,3,FALSE)</f>
        <v>TRÓJKA KOBYŁKA 4</v>
      </c>
      <c r="C69" s="74" t="s">
        <v>15</v>
      </c>
      <c r="D69" s="48" t="str">
        <f>VLOOKUP(J69,'Lista Zespołów'!$A$4:$E$147,3,FALSE)</f>
        <v>ISKRA WARSZAWA 4</v>
      </c>
      <c r="F69" t="s">
        <v>16</v>
      </c>
      <c r="G69" s="44">
        <v>22</v>
      </c>
      <c r="H69" s="55" t="str">
        <f>$B$1&amp;8</f>
        <v>A8</v>
      </c>
      <c r="I69" s="54" t="s">
        <v>15</v>
      </c>
      <c r="J69" s="55" t="str">
        <f>$B$1&amp;9</f>
        <v>A9</v>
      </c>
    </row>
    <row r="70" spans="2:10" ht="18">
      <c r="B70" s="50"/>
      <c r="C70" s="51"/>
      <c r="D70" s="50"/>
      <c r="G70" s="44"/>
      <c r="H70" s="45"/>
      <c r="I70" s="46"/>
      <c r="J70" s="45"/>
    </row>
    <row r="71" spans="1:10" ht="17.5">
      <c r="A71" s="44">
        <v>31</v>
      </c>
      <c r="B71" s="48">
        <f>VLOOKUP(H71,'Lista Zespołów'!$A$4:$E$147,3,FALSE)</f>
        <v>0</v>
      </c>
      <c r="C71" s="49" t="s">
        <v>15</v>
      </c>
      <c r="D71" s="48" t="str">
        <f>VLOOKUP(J71,'Lista Zespołów'!$A$4:$E$147,3,FALSE)</f>
        <v>ISKRA WARSZAWA 4</v>
      </c>
      <c r="F71" t="s">
        <v>16</v>
      </c>
      <c r="G71" s="44">
        <v>21</v>
      </c>
      <c r="H71" s="55" t="str">
        <f>$B$1&amp;12</f>
        <v>A12</v>
      </c>
      <c r="I71" s="54" t="s">
        <v>15</v>
      </c>
      <c r="J71" s="55" t="str">
        <f>$B$1&amp;9</f>
        <v>A9</v>
      </c>
    </row>
    <row r="72" spans="1:10" ht="17.5">
      <c r="A72" s="44">
        <v>32</v>
      </c>
      <c r="B72" s="48">
        <f>VLOOKUP(H72,'Lista Zespołów'!$A$4:$E$147,3,FALSE)</f>
        <v>0</v>
      </c>
      <c r="C72" s="51" t="s">
        <v>15</v>
      </c>
      <c r="D72" s="48" t="str">
        <f>VLOOKUP(J72,'Lista Zespołów'!$A$4:$E$147,3,FALSE)</f>
        <v>TRÓJKA KOBYŁKA 4</v>
      </c>
      <c r="F72" t="s">
        <v>16</v>
      </c>
      <c r="G72" s="44">
        <v>22</v>
      </c>
      <c r="H72" s="55" t="str">
        <f>$B$1&amp;10</f>
        <v>A10</v>
      </c>
      <c r="I72" s="54" t="s">
        <v>15</v>
      </c>
      <c r="J72" s="55" t="str">
        <f>$B$1&amp;8</f>
        <v>A8</v>
      </c>
    </row>
    <row r="73" spans="1:10" ht="17.5">
      <c r="A73" s="44">
        <v>33</v>
      </c>
      <c r="B73" s="48">
        <f>VLOOKUP(H73,'Lista Zespołów'!$A$4:$E$147,3,FALSE)</f>
        <v>0</v>
      </c>
      <c r="C73" s="51" t="s">
        <v>15</v>
      </c>
      <c r="D73" s="48" t="str">
        <f>VLOOKUP(J73,'Lista Zespołów'!$A$4:$E$147,3,FALSE)</f>
        <v>G-8 BIELANY 3</v>
      </c>
      <c r="F73" t="s">
        <v>16</v>
      </c>
      <c r="G73" s="44">
        <v>23</v>
      </c>
      <c r="H73" s="55" t="str">
        <f>$B$1&amp;11</f>
        <v>A11</v>
      </c>
      <c r="I73" s="54" t="s">
        <v>15</v>
      </c>
      <c r="J73" s="55" t="str">
        <f>$B$1&amp;7</f>
        <v>A7</v>
      </c>
    </row>
    <row r="74" spans="1:10" ht="18">
      <c r="A74" s="44">
        <v>34</v>
      </c>
      <c r="B74" s="48" t="str">
        <f>VLOOKUP(H74,'Lista Zespołów'!$A$4:$E$147,3,FALSE)</f>
        <v>SASKA WARSZAWA 1</v>
      </c>
      <c r="C74" s="74" t="s">
        <v>15</v>
      </c>
      <c r="D74" s="48" t="str">
        <f>VLOOKUP(J74,'Lista Zespołów'!$A$4:$E$147,3,FALSE)</f>
        <v>METRO WARSZAWA 3</v>
      </c>
      <c r="F74" t="s">
        <v>16</v>
      </c>
      <c r="G74" s="44">
        <v>24</v>
      </c>
      <c r="H74" s="55" t="str">
        <f>$B$1&amp;1</f>
        <v>A1</v>
      </c>
      <c r="I74" s="54" t="s">
        <v>15</v>
      </c>
      <c r="J74" s="55" t="str">
        <f>$B$1&amp;6</f>
        <v>A6</v>
      </c>
    </row>
    <row r="75" spans="1:10" ht="18">
      <c r="A75" s="44">
        <v>35</v>
      </c>
      <c r="B75" s="48" t="str">
        <f>VLOOKUP(H75,'Lista Zespołów'!$A$4:$E$147,3,FALSE)</f>
        <v>OLIMP OSTROŁĘKA 1</v>
      </c>
      <c r="C75" s="74" t="s">
        <v>15</v>
      </c>
      <c r="D75" s="48" t="str">
        <f>VLOOKUP(J75,'Lista Zespołów'!$A$4:$E$147,3,FALSE)</f>
        <v>OLIMP TŁUSZCZ 2</v>
      </c>
      <c r="F75" t="s">
        <v>16</v>
      </c>
      <c r="G75" s="44">
        <v>25</v>
      </c>
      <c r="H75" s="55" t="str">
        <f>$B$1&amp;2</f>
        <v>A2</v>
      </c>
      <c r="I75" s="54" t="s">
        <v>15</v>
      </c>
      <c r="J75" s="55" t="str">
        <f>$B$1&amp;5</f>
        <v>A5</v>
      </c>
    </row>
    <row r="76" spans="1:10" ht="18">
      <c r="A76" s="44">
        <v>36</v>
      </c>
      <c r="B76" s="48" t="str">
        <f>VLOOKUP(H76,'Lista Zespołów'!$A$4:$E$147,3,FALSE)</f>
        <v>SETBALL WARSZAWA 1</v>
      </c>
      <c r="C76" s="74" t="s">
        <v>15</v>
      </c>
      <c r="D76" s="48" t="str">
        <f>VLOOKUP(J76,'Lista Zespołów'!$A$4:$E$147,3,FALSE)</f>
        <v>MMKS MIŃSK MAZ. 2</v>
      </c>
      <c r="F76" t="s">
        <v>16</v>
      </c>
      <c r="G76" s="44">
        <v>26</v>
      </c>
      <c r="H76" s="55" t="str">
        <f aca="true" t="shared" si="15" ref="H76">$B$1&amp;3</f>
        <v>A3</v>
      </c>
      <c r="I76" s="54" t="s">
        <v>15</v>
      </c>
      <c r="J76" s="55" t="str">
        <f aca="true" t="shared" si="16" ref="J76">$B$1&amp;4</f>
        <v>A4</v>
      </c>
    </row>
    <row r="77" spans="2:10" ht="18">
      <c r="B77" s="50"/>
      <c r="C77" s="51"/>
      <c r="D77" s="50"/>
      <c r="H77" s="45"/>
      <c r="I77" s="46"/>
      <c r="J77" s="45"/>
    </row>
    <row r="78" spans="1:10" ht="17.5">
      <c r="A78" s="44">
        <v>37</v>
      </c>
      <c r="B78" s="48" t="str">
        <f>VLOOKUP(H78,'Lista Zespołów'!$A$4:$E$147,3,FALSE)</f>
        <v>MMKS MIŃSK MAZ. 2</v>
      </c>
      <c r="C78" s="49" t="s">
        <v>15</v>
      </c>
      <c r="D78" s="48">
        <f>VLOOKUP(J78,'Lista Zespołów'!$A$4:$E$147,3,FALSE)</f>
        <v>0</v>
      </c>
      <c r="F78" t="s">
        <v>16</v>
      </c>
      <c r="G78" s="44">
        <v>25</v>
      </c>
      <c r="H78" s="55" t="str">
        <f>$B$1&amp;4</f>
        <v>A4</v>
      </c>
      <c r="I78" s="54" t="s">
        <v>15</v>
      </c>
      <c r="J78" s="55" t="str">
        <f>$B$1&amp;12</f>
        <v>A12</v>
      </c>
    </row>
    <row r="79" spans="1:10" ht="17.5">
      <c r="A79" s="44">
        <v>38</v>
      </c>
      <c r="B79" s="48" t="str">
        <f>VLOOKUP(H79,'Lista Zespołów'!$A$4:$E$147,3,FALSE)</f>
        <v>OLIMP TŁUSZCZ 2</v>
      </c>
      <c r="C79" s="51" t="s">
        <v>15</v>
      </c>
      <c r="D79" s="48" t="str">
        <f>VLOOKUP(J79,'Lista Zespołów'!$A$4:$E$147,3,FALSE)</f>
        <v>SETBALL WARSZAWA 1</v>
      </c>
      <c r="F79" t="s">
        <v>16</v>
      </c>
      <c r="G79" s="44">
        <v>26</v>
      </c>
      <c r="H79" s="55" t="str">
        <f>$B$1&amp;5</f>
        <v>A5</v>
      </c>
      <c r="I79" s="54" t="s">
        <v>15</v>
      </c>
      <c r="J79" s="55" t="str">
        <f>$B$1&amp;3</f>
        <v>A3</v>
      </c>
    </row>
    <row r="80" spans="1:10" ht="17.5">
      <c r="A80" s="44">
        <v>39</v>
      </c>
      <c r="B80" s="48" t="str">
        <f>VLOOKUP(H80,'Lista Zespołów'!$A$4:$E$147,3,FALSE)</f>
        <v>METRO WARSZAWA 3</v>
      </c>
      <c r="C80" s="51" t="s">
        <v>15</v>
      </c>
      <c r="D80" s="48" t="str">
        <f>VLOOKUP(J80,'Lista Zespołów'!$A$4:$E$147,3,FALSE)</f>
        <v>OLIMP OSTROŁĘKA 1</v>
      </c>
      <c r="F80" t="s">
        <v>16</v>
      </c>
      <c r="G80" s="44">
        <v>27</v>
      </c>
      <c r="H80" s="55" t="str">
        <f>$B$1&amp;6</f>
        <v>A6</v>
      </c>
      <c r="I80" s="54" t="s">
        <v>15</v>
      </c>
      <c r="J80" s="55" t="str">
        <f>$B$1&amp;2</f>
        <v>A2</v>
      </c>
    </row>
    <row r="81" spans="1:10" ht="18">
      <c r="A81" s="44">
        <v>40</v>
      </c>
      <c r="B81" s="48" t="str">
        <f>VLOOKUP(H81,'Lista Zespołów'!$A$4:$E$147,3,FALSE)</f>
        <v>G-8 BIELANY 3</v>
      </c>
      <c r="C81" s="74" t="s">
        <v>15</v>
      </c>
      <c r="D81" s="48" t="str">
        <f>VLOOKUP(J81,'Lista Zespołów'!$A$4:$E$147,3,FALSE)</f>
        <v>SASKA WARSZAWA 1</v>
      </c>
      <c r="F81" t="s">
        <v>16</v>
      </c>
      <c r="G81" s="44">
        <v>28</v>
      </c>
      <c r="H81" s="55" t="str">
        <f>$B$1&amp;7</f>
        <v>A7</v>
      </c>
      <c r="I81" s="54" t="s">
        <v>15</v>
      </c>
      <c r="J81" s="55" t="str">
        <f>$B$1&amp;1</f>
        <v>A1</v>
      </c>
    </row>
    <row r="82" spans="1:10" ht="18">
      <c r="A82" s="44">
        <v>41</v>
      </c>
      <c r="B82" s="48" t="str">
        <f>VLOOKUP(H82,'Lista Zespołów'!$A$4:$E$147,3,FALSE)</f>
        <v>TRÓJKA KOBYŁKA 4</v>
      </c>
      <c r="C82" s="74" t="s">
        <v>15</v>
      </c>
      <c r="D82" s="48">
        <f>VLOOKUP(J82,'Lista Zespołów'!$A$4:$E$147,3,FALSE)</f>
        <v>0</v>
      </c>
      <c r="F82" t="s">
        <v>16</v>
      </c>
      <c r="G82" s="44">
        <v>29</v>
      </c>
      <c r="H82" s="55" t="str">
        <f>$B$1&amp;8</f>
        <v>A8</v>
      </c>
      <c r="I82" s="54" t="s">
        <v>15</v>
      </c>
      <c r="J82" s="55" t="str">
        <f>$B$1&amp;11</f>
        <v>A11</v>
      </c>
    </row>
    <row r="83" spans="1:10" ht="18">
      <c r="A83" s="44">
        <v>42</v>
      </c>
      <c r="B83" s="48" t="str">
        <f>VLOOKUP(H83,'Lista Zespołów'!$A$4:$E$147,3,FALSE)</f>
        <v>ISKRA WARSZAWA 4</v>
      </c>
      <c r="C83" s="74" t="s">
        <v>15</v>
      </c>
      <c r="D83" s="48">
        <f>VLOOKUP(J83,'Lista Zespołów'!$A$4:$E$147,3,FALSE)</f>
        <v>0</v>
      </c>
      <c r="F83" t="s">
        <v>16</v>
      </c>
      <c r="G83" s="44">
        <v>30</v>
      </c>
      <c r="H83" s="55" t="str">
        <f>$B$1&amp;9</f>
        <v>A9</v>
      </c>
      <c r="I83" s="54" t="s">
        <v>15</v>
      </c>
      <c r="J83" s="55" t="str">
        <f>$B$1&amp;10</f>
        <v>A10</v>
      </c>
    </row>
    <row r="85" spans="1:10" ht="17.5">
      <c r="A85" s="44">
        <v>43</v>
      </c>
      <c r="B85" s="48">
        <f>VLOOKUP(H85,'Lista Zespołów'!$A$4:$E$147,3,FALSE)</f>
        <v>0</v>
      </c>
      <c r="C85" s="49" t="s">
        <v>15</v>
      </c>
      <c r="D85" s="48">
        <f>VLOOKUP(J85,'Lista Zespołów'!$A$4:$E$147,3,FALSE)</f>
        <v>0</v>
      </c>
      <c r="F85" t="s">
        <v>16</v>
      </c>
      <c r="G85" s="44">
        <v>25</v>
      </c>
      <c r="H85" s="55" t="str">
        <f>$B$1&amp;12</f>
        <v>A12</v>
      </c>
      <c r="I85" s="54" t="s">
        <v>15</v>
      </c>
      <c r="J85" s="55" t="str">
        <f>$B$1&amp;10</f>
        <v>A10</v>
      </c>
    </row>
    <row r="86" spans="1:10" ht="17.5">
      <c r="A86" s="44">
        <v>44</v>
      </c>
      <c r="B86" s="48">
        <f>VLOOKUP(H86,'Lista Zespołów'!$A$4:$E$147,3,FALSE)</f>
        <v>0</v>
      </c>
      <c r="C86" s="51" t="s">
        <v>15</v>
      </c>
      <c r="D86" s="48" t="str">
        <f>VLOOKUP(J86,'Lista Zespołów'!$A$4:$E$147,3,FALSE)</f>
        <v>ISKRA WARSZAWA 4</v>
      </c>
      <c r="F86" t="s">
        <v>16</v>
      </c>
      <c r="G86" s="44">
        <v>26</v>
      </c>
      <c r="H86" s="55" t="str">
        <f>$B$1&amp;11</f>
        <v>A11</v>
      </c>
      <c r="I86" s="54" t="s">
        <v>15</v>
      </c>
      <c r="J86" s="55" t="str">
        <f>$B$1&amp;9</f>
        <v>A9</v>
      </c>
    </row>
    <row r="87" spans="1:10" ht="17.5">
      <c r="A87" s="44">
        <v>45</v>
      </c>
      <c r="B87" s="48" t="str">
        <f>VLOOKUP(H87,'Lista Zespołów'!$A$4:$E$147,3,FALSE)</f>
        <v>SASKA WARSZAWA 1</v>
      </c>
      <c r="C87" s="51" t="s">
        <v>15</v>
      </c>
      <c r="D87" s="48" t="str">
        <f>VLOOKUP(J87,'Lista Zespołów'!$A$4:$E$147,3,FALSE)</f>
        <v>TRÓJKA KOBYŁKA 4</v>
      </c>
      <c r="F87" t="s">
        <v>16</v>
      </c>
      <c r="G87" s="44">
        <v>27</v>
      </c>
      <c r="H87" s="55" t="str">
        <f>$B$1&amp;1</f>
        <v>A1</v>
      </c>
      <c r="I87" s="54" t="s">
        <v>15</v>
      </c>
      <c r="J87" s="55" t="str">
        <f>$B$1&amp;8</f>
        <v>A8</v>
      </c>
    </row>
    <row r="88" spans="1:10" ht="18">
      <c r="A88" s="44">
        <v>46</v>
      </c>
      <c r="B88" s="48" t="str">
        <f>VLOOKUP(H88,'Lista Zespołów'!$A$4:$E$147,3,FALSE)</f>
        <v>OLIMP OSTROŁĘKA 1</v>
      </c>
      <c r="C88" s="74" t="s">
        <v>15</v>
      </c>
      <c r="D88" s="48" t="str">
        <f>VLOOKUP(J88,'Lista Zespołów'!$A$4:$E$147,3,FALSE)</f>
        <v>G-8 BIELANY 3</v>
      </c>
      <c r="F88" t="s">
        <v>16</v>
      </c>
      <c r="G88" s="44">
        <v>28</v>
      </c>
      <c r="H88" s="55" t="str">
        <f>$B$1&amp;2</f>
        <v>A2</v>
      </c>
      <c r="I88" s="54" t="s">
        <v>15</v>
      </c>
      <c r="J88" s="55" t="str">
        <f>$B$1&amp;7</f>
        <v>A7</v>
      </c>
    </row>
    <row r="89" spans="1:10" ht="18">
      <c r="A89" s="44">
        <v>47</v>
      </c>
      <c r="B89" s="48" t="str">
        <f>VLOOKUP(H89,'Lista Zespołów'!$A$4:$E$147,3,FALSE)</f>
        <v>SETBALL WARSZAWA 1</v>
      </c>
      <c r="C89" s="74" t="s">
        <v>15</v>
      </c>
      <c r="D89" s="48" t="str">
        <f>VLOOKUP(J89,'Lista Zespołów'!$A$4:$E$147,3,FALSE)</f>
        <v>METRO WARSZAWA 3</v>
      </c>
      <c r="F89" t="s">
        <v>16</v>
      </c>
      <c r="G89" s="44">
        <v>29</v>
      </c>
      <c r="H89" s="55" t="str">
        <f>$B$1&amp;3</f>
        <v>A3</v>
      </c>
      <c r="I89" s="54" t="s">
        <v>15</v>
      </c>
      <c r="J89" s="55" t="str">
        <f>$B$1&amp;6</f>
        <v>A6</v>
      </c>
    </row>
    <row r="90" spans="1:10" ht="18">
      <c r="A90" s="44">
        <v>48</v>
      </c>
      <c r="B90" s="48" t="str">
        <f>VLOOKUP(H90,'Lista Zespołów'!$A$4:$E$147,3,FALSE)</f>
        <v>MMKS MIŃSK MAZ. 2</v>
      </c>
      <c r="C90" s="74" t="s">
        <v>15</v>
      </c>
      <c r="D90" s="48" t="str">
        <f>VLOOKUP(J90,'Lista Zespołów'!$A$4:$E$147,3,FALSE)</f>
        <v>OLIMP TŁUSZCZ 2</v>
      </c>
      <c r="F90" t="s">
        <v>16</v>
      </c>
      <c r="G90" s="44">
        <v>30</v>
      </c>
      <c r="H90" s="55" t="str">
        <f>$B$1&amp;4</f>
        <v>A4</v>
      </c>
      <c r="I90" s="54" t="s">
        <v>15</v>
      </c>
      <c r="J90" s="55" t="str">
        <f>$B$1&amp;5</f>
        <v>A5</v>
      </c>
    </row>
    <row r="92" spans="1:10" ht="17.5">
      <c r="A92" s="44">
        <v>49</v>
      </c>
      <c r="B92" s="48" t="str">
        <f>VLOOKUP(H92,'Lista Zespołów'!$A$4:$E$147,3,FALSE)</f>
        <v>OLIMP TŁUSZCZ 2</v>
      </c>
      <c r="C92" s="49" t="s">
        <v>15</v>
      </c>
      <c r="D92" s="48">
        <f>VLOOKUP(J92,'Lista Zespołów'!$A$4:$E$147,3,FALSE)</f>
        <v>0</v>
      </c>
      <c r="F92" t="s">
        <v>16</v>
      </c>
      <c r="G92" s="44">
        <v>25</v>
      </c>
      <c r="H92" s="55" t="str">
        <f>$B$1&amp;5</f>
        <v>A5</v>
      </c>
      <c r="I92" s="54" t="s">
        <v>15</v>
      </c>
      <c r="J92" s="55" t="str">
        <f>$B$1&amp;12</f>
        <v>A12</v>
      </c>
    </row>
    <row r="93" spans="1:10" ht="17.5">
      <c r="A93" s="44">
        <v>50</v>
      </c>
      <c r="B93" s="48" t="str">
        <f>VLOOKUP(H93,'Lista Zespołów'!$A$4:$E$147,3,FALSE)</f>
        <v>METRO WARSZAWA 3</v>
      </c>
      <c r="C93" s="51" t="s">
        <v>15</v>
      </c>
      <c r="D93" s="48" t="str">
        <f>VLOOKUP(J93,'Lista Zespołów'!$A$4:$E$147,3,FALSE)</f>
        <v>MMKS MIŃSK MAZ. 2</v>
      </c>
      <c r="F93" t="s">
        <v>16</v>
      </c>
      <c r="G93" s="44">
        <v>26</v>
      </c>
      <c r="H93" s="55" t="str">
        <f>$B$1&amp;6</f>
        <v>A6</v>
      </c>
      <c r="I93" s="54" t="s">
        <v>15</v>
      </c>
      <c r="J93" s="55" t="str">
        <f>$B$1&amp;4</f>
        <v>A4</v>
      </c>
    </row>
    <row r="94" spans="1:10" ht="17.5">
      <c r="A94" s="44">
        <v>51</v>
      </c>
      <c r="B94" s="48" t="str">
        <f>VLOOKUP(H94,'Lista Zespołów'!$A$4:$E$147,3,FALSE)</f>
        <v>G-8 BIELANY 3</v>
      </c>
      <c r="C94" s="51" t="s">
        <v>15</v>
      </c>
      <c r="D94" s="48" t="str">
        <f>VLOOKUP(J94,'Lista Zespołów'!$A$4:$E$147,3,FALSE)</f>
        <v>SETBALL WARSZAWA 1</v>
      </c>
      <c r="F94" t="s">
        <v>16</v>
      </c>
      <c r="G94" s="44">
        <v>27</v>
      </c>
      <c r="H94" s="55" t="str">
        <f>$B$1&amp;7</f>
        <v>A7</v>
      </c>
      <c r="I94" s="54" t="s">
        <v>15</v>
      </c>
      <c r="J94" s="55" t="str">
        <f>$B$1&amp;3</f>
        <v>A3</v>
      </c>
    </row>
    <row r="95" spans="1:10" ht="18">
      <c r="A95" s="44">
        <v>52</v>
      </c>
      <c r="B95" s="48" t="str">
        <f>VLOOKUP(H95,'Lista Zespołów'!$A$4:$E$147,3,FALSE)</f>
        <v>TRÓJKA KOBYŁKA 4</v>
      </c>
      <c r="C95" s="74" t="s">
        <v>15</v>
      </c>
      <c r="D95" s="48" t="str">
        <f>VLOOKUP(J95,'Lista Zespołów'!$A$4:$E$147,3,FALSE)</f>
        <v>OLIMP OSTROŁĘKA 1</v>
      </c>
      <c r="F95" t="s">
        <v>16</v>
      </c>
      <c r="G95" s="44">
        <v>28</v>
      </c>
      <c r="H95" s="55" t="str">
        <f>$B$1&amp;8</f>
        <v>A8</v>
      </c>
      <c r="I95" s="54" t="s">
        <v>15</v>
      </c>
      <c r="J95" s="55" t="str">
        <f>$B$1&amp;2</f>
        <v>A2</v>
      </c>
    </row>
    <row r="96" spans="1:10" ht="18">
      <c r="A96" s="44">
        <v>53</v>
      </c>
      <c r="B96" s="48" t="str">
        <f>VLOOKUP(H96,'Lista Zespołów'!$A$4:$E$147,3,FALSE)</f>
        <v>ISKRA WARSZAWA 4</v>
      </c>
      <c r="C96" s="74" t="s">
        <v>15</v>
      </c>
      <c r="D96" s="48" t="str">
        <f>VLOOKUP(J96,'Lista Zespołów'!$A$4:$E$147,3,FALSE)</f>
        <v>SASKA WARSZAWA 1</v>
      </c>
      <c r="F96" t="s">
        <v>16</v>
      </c>
      <c r="G96" s="44">
        <v>29</v>
      </c>
      <c r="H96" s="55" t="str">
        <f>$B$1&amp;9</f>
        <v>A9</v>
      </c>
      <c r="I96" s="54" t="s">
        <v>15</v>
      </c>
      <c r="J96" s="55" t="str">
        <f>$B$1&amp;1</f>
        <v>A1</v>
      </c>
    </row>
    <row r="97" spans="1:10" ht="18">
      <c r="A97" s="44">
        <v>54</v>
      </c>
      <c r="B97" s="48">
        <f>VLOOKUP(H97,'Lista Zespołów'!$A$4:$E$147,3,FALSE)</f>
        <v>0</v>
      </c>
      <c r="C97" s="74" t="s">
        <v>15</v>
      </c>
      <c r="D97" s="48">
        <f>VLOOKUP(J97,'Lista Zespołów'!$A$4:$E$147,3,FALSE)</f>
        <v>0</v>
      </c>
      <c r="F97" t="s">
        <v>16</v>
      </c>
      <c r="G97" s="44">
        <v>30</v>
      </c>
      <c r="H97" s="55" t="str">
        <f>$B$1&amp;10</f>
        <v>A10</v>
      </c>
      <c r="I97" s="54" t="s">
        <v>15</v>
      </c>
      <c r="J97" s="55" t="str">
        <f>$B$1&amp;11</f>
        <v>A11</v>
      </c>
    </row>
    <row r="99" spans="1:10" ht="17.5">
      <c r="A99" s="44">
        <v>55</v>
      </c>
      <c r="B99" s="48">
        <f>VLOOKUP(H99,'Lista Zespołów'!$A$4:$E$147,3,FALSE)</f>
        <v>0</v>
      </c>
      <c r="C99" s="49" t="s">
        <v>15</v>
      </c>
      <c r="D99" s="48">
        <f>VLOOKUP(J99,'Lista Zespołów'!$A$4:$E$147,3,FALSE)</f>
        <v>0</v>
      </c>
      <c r="F99" t="s">
        <v>16</v>
      </c>
      <c r="G99" s="44">
        <v>25</v>
      </c>
      <c r="H99" s="55" t="str">
        <f>$B$1&amp;12</f>
        <v>A12</v>
      </c>
      <c r="I99" s="54" t="s">
        <v>15</v>
      </c>
      <c r="J99" s="55" t="str">
        <f>$B$1&amp;11</f>
        <v>A11</v>
      </c>
    </row>
    <row r="100" spans="1:10" ht="17.5">
      <c r="A100" s="44">
        <v>56</v>
      </c>
      <c r="B100" s="48" t="str">
        <f>VLOOKUP(H100,'Lista Zespołów'!$A$4:$E$147,3,FALSE)</f>
        <v>SASKA WARSZAWA 1</v>
      </c>
      <c r="C100" s="51" t="s">
        <v>15</v>
      </c>
      <c r="D100" s="48">
        <f>VLOOKUP(J100,'Lista Zespołów'!$A$4:$E$147,3,FALSE)</f>
        <v>0</v>
      </c>
      <c r="F100" t="s">
        <v>16</v>
      </c>
      <c r="G100" s="44">
        <v>26</v>
      </c>
      <c r="H100" s="55" t="str">
        <f>$B$1&amp;1</f>
        <v>A1</v>
      </c>
      <c r="I100" s="54" t="s">
        <v>15</v>
      </c>
      <c r="J100" s="55" t="str">
        <f>$B$1&amp;10</f>
        <v>A10</v>
      </c>
    </row>
    <row r="101" spans="1:10" ht="17.5">
      <c r="A101" s="44">
        <v>57</v>
      </c>
      <c r="B101" s="48" t="str">
        <f>VLOOKUP(H101,'Lista Zespołów'!$A$4:$E$147,3,FALSE)</f>
        <v>OLIMP OSTROŁĘKA 1</v>
      </c>
      <c r="C101" s="51" t="s">
        <v>15</v>
      </c>
      <c r="D101" s="48" t="str">
        <f>VLOOKUP(J101,'Lista Zespołów'!$A$4:$E$147,3,FALSE)</f>
        <v>ISKRA WARSZAWA 4</v>
      </c>
      <c r="F101" t="s">
        <v>16</v>
      </c>
      <c r="G101" s="44">
        <v>27</v>
      </c>
      <c r="H101" s="55" t="str">
        <f>$B$1&amp;2</f>
        <v>A2</v>
      </c>
      <c r="I101" s="54" t="s">
        <v>15</v>
      </c>
      <c r="J101" s="55" t="str">
        <f>$B$1&amp;9</f>
        <v>A9</v>
      </c>
    </row>
    <row r="102" spans="1:10" ht="18">
      <c r="A102" s="44">
        <v>58</v>
      </c>
      <c r="B102" s="48" t="str">
        <f>VLOOKUP(H102,'Lista Zespołów'!$A$4:$E$147,3,FALSE)</f>
        <v>SETBALL WARSZAWA 1</v>
      </c>
      <c r="C102" s="74" t="s">
        <v>15</v>
      </c>
      <c r="D102" s="48" t="str">
        <f>VLOOKUP(J102,'Lista Zespołów'!$A$4:$E$147,3,FALSE)</f>
        <v>TRÓJKA KOBYŁKA 4</v>
      </c>
      <c r="F102" t="s">
        <v>16</v>
      </c>
      <c r="G102" s="44">
        <v>28</v>
      </c>
      <c r="H102" s="55" t="str">
        <f>$B$1&amp;3</f>
        <v>A3</v>
      </c>
      <c r="I102" s="54" t="s">
        <v>15</v>
      </c>
      <c r="J102" s="55" t="str">
        <f>$B$1&amp;8</f>
        <v>A8</v>
      </c>
    </row>
    <row r="103" spans="1:10" ht="18">
      <c r="A103" s="44">
        <v>59</v>
      </c>
      <c r="B103" s="48" t="str">
        <f>VLOOKUP(H103,'Lista Zespołów'!$A$4:$E$147,3,FALSE)</f>
        <v>MMKS MIŃSK MAZ. 2</v>
      </c>
      <c r="C103" s="74" t="s">
        <v>15</v>
      </c>
      <c r="D103" s="48" t="str">
        <f>VLOOKUP(J103,'Lista Zespołów'!$A$4:$E$147,3,FALSE)</f>
        <v>G-8 BIELANY 3</v>
      </c>
      <c r="F103" t="s">
        <v>16</v>
      </c>
      <c r="G103" s="44">
        <v>29</v>
      </c>
      <c r="H103" s="55" t="str">
        <f>$B$1&amp;4</f>
        <v>A4</v>
      </c>
      <c r="I103" s="54" t="s">
        <v>15</v>
      </c>
      <c r="J103" s="55" t="str">
        <f>$B$1&amp;7</f>
        <v>A7</v>
      </c>
    </row>
    <row r="104" spans="1:10" ht="18">
      <c r="A104" s="44">
        <v>60</v>
      </c>
      <c r="B104" s="48" t="str">
        <f>VLOOKUP(H104,'Lista Zespołów'!$A$4:$E$147,3,FALSE)</f>
        <v>OLIMP TŁUSZCZ 2</v>
      </c>
      <c r="C104" s="74" t="s">
        <v>15</v>
      </c>
      <c r="D104" s="48" t="str">
        <f>VLOOKUP(J104,'Lista Zespołów'!$A$4:$E$147,3,FALSE)</f>
        <v>METRO WARSZAWA 3</v>
      </c>
      <c r="F104" t="s">
        <v>16</v>
      </c>
      <c r="G104" s="44">
        <v>30</v>
      </c>
      <c r="H104" s="55" t="str">
        <f>$B$1&amp;5</f>
        <v>A5</v>
      </c>
      <c r="I104" s="54" t="s">
        <v>15</v>
      </c>
      <c r="J104" s="55" t="str">
        <f>$B$1&amp;6</f>
        <v>A6</v>
      </c>
    </row>
    <row r="106" spans="1:10" ht="17.5">
      <c r="A106" s="44">
        <v>61</v>
      </c>
      <c r="B106" s="48" t="str">
        <f>VLOOKUP(H106,'Lista Zespołów'!$A$4:$E$147,3,FALSE)</f>
        <v>METRO WARSZAWA 3</v>
      </c>
      <c r="C106" s="49" t="s">
        <v>15</v>
      </c>
      <c r="D106" s="48">
        <f>VLOOKUP(J106,'Lista Zespołów'!$A$4:$E$147,3,FALSE)</f>
        <v>0</v>
      </c>
      <c r="F106" t="s">
        <v>16</v>
      </c>
      <c r="G106" s="44">
        <v>25</v>
      </c>
      <c r="H106" s="55" t="str">
        <f>$B$1&amp;6</f>
        <v>A6</v>
      </c>
      <c r="I106" s="54" t="s">
        <v>15</v>
      </c>
      <c r="J106" s="55" t="str">
        <f>$B$1&amp;12</f>
        <v>A12</v>
      </c>
    </row>
    <row r="107" spans="1:10" ht="17.5">
      <c r="A107" s="44">
        <v>62</v>
      </c>
      <c r="B107" s="48" t="str">
        <f>VLOOKUP(H107,'Lista Zespołów'!$A$4:$E$147,3,FALSE)</f>
        <v>G-8 BIELANY 3</v>
      </c>
      <c r="C107" s="51" t="s">
        <v>15</v>
      </c>
      <c r="D107" s="48" t="str">
        <f>VLOOKUP(J107,'Lista Zespołów'!$A$4:$E$147,3,FALSE)</f>
        <v>OLIMP TŁUSZCZ 2</v>
      </c>
      <c r="F107" t="s">
        <v>16</v>
      </c>
      <c r="G107" s="44">
        <v>26</v>
      </c>
      <c r="H107" s="55" t="str">
        <f>$B$1&amp;7</f>
        <v>A7</v>
      </c>
      <c r="I107" s="54" t="s">
        <v>15</v>
      </c>
      <c r="J107" s="55" t="str">
        <f>$B$1&amp;5</f>
        <v>A5</v>
      </c>
    </row>
    <row r="108" spans="1:10" ht="17.5">
      <c r="A108" s="44">
        <v>63</v>
      </c>
      <c r="B108" s="48" t="str">
        <f>VLOOKUP(H108,'Lista Zespołów'!$A$4:$E$147,3,FALSE)</f>
        <v>TRÓJKA KOBYŁKA 4</v>
      </c>
      <c r="C108" s="51" t="s">
        <v>15</v>
      </c>
      <c r="D108" s="48" t="str">
        <f>VLOOKUP(J108,'Lista Zespołów'!$A$4:$E$147,3,FALSE)</f>
        <v>MMKS MIŃSK MAZ. 2</v>
      </c>
      <c r="F108" t="s">
        <v>16</v>
      </c>
      <c r="G108" s="44">
        <v>27</v>
      </c>
      <c r="H108" s="55" t="str">
        <f>$B$1&amp;8</f>
        <v>A8</v>
      </c>
      <c r="I108" s="54" t="s">
        <v>15</v>
      </c>
      <c r="J108" s="55" t="str">
        <f>$B$1&amp;4</f>
        <v>A4</v>
      </c>
    </row>
    <row r="109" spans="1:10" ht="18">
      <c r="A109" s="44">
        <v>64</v>
      </c>
      <c r="B109" s="48" t="str">
        <f>VLOOKUP(H109,'Lista Zespołów'!$A$4:$E$147,3,FALSE)</f>
        <v>ISKRA WARSZAWA 4</v>
      </c>
      <c r="C109" s="74" t="s">
        <v>15</v>
      </c>
      <c r="D109" s="48" t="str">
        <f>VLOOKUP(J109,'Lista Zespołów'!$A$4:$E$147,3,FALSE)</f>
        <v>SETBALL WARSZAWA 1</v>
      </c>
      <c r="F109" t="s">
        <v>16</v>
      </c>
      <c r="G109" s="44">
        <v>28</v>
      </c>
      <c r="H109" s="55" t="str">
        <f>$B$1&amp;9</f>
        <v>A9</v>
      </c>
      <c r="I109" s="54" t="s">
        <v>15</v>
      </c>
      <c r="J109" s="55" t="str">
        <f>$B$1&amp;3</f>
        <v>A3</v>
      </c>
    </row>
    <row r="110" spans="1:10" ht="18">
      <c r="A110" s="44">
        <v>65</v>
      </c>
      <c r="B110" s="48">
        <f>VLOOKUP(H110,'Lista Zespołów'!$A$4:$E$147,3,FALSE)</f>
        <v>0</v>
      </c>
      <c r="C110" s="74" t="s">
        <v>15</v>
      </c>
      <c r="D110" s="48" t="str">
        <f>VLOOKUP(J110,'Lista Zespołów'!$A$4:$E$147,3,FALSE)</f>
        <v>OLIMP OSTROŁĘKA 1</v>
      </c>
      <c r="F110" t="s">
        <v>16</v>
      </c>
      <c r="G110" s="44">
        <v>29</v>
      </c>
      <c r="H110" s="55" t="str">
        <f>$B$1&amp;10</f>
        <v>A10</v>
      </c>
      <c r="I110" s="54" t="s">
        <v>15</v>
      </c>
      <c r="J110" s="55" t="str">
        <f>$B$1&amp;2</f>
        <v>A2</v>
      </c>
    </row>
    <row r="111" spans="1:10" ht="18">
      <c r="A111" s="44">
        <v>66</v>
      </c>
      <c r="B111" s="48">
        <f>VLOOKUP(H111,'Lista Zespołów'!$A$4:$E$147,3,FALSE)</f>
        <v>0</v>
      </c>
      <c r="C111" s="74" t="s">
        <v>15</v>
      </c>
      <c r="D111" s="48" t="str">
        <f>VLOOKUP(J111,'Lista Zespołów'!$A$4:$E$147,3,FALSE)</f>
        <v>SASKA WARSZAWA 1</v>
      </c>
      <c r="F111" t="s">
        <v>16</v>
      </c>
      <c r="G111" s="44">
        <v>30</v>
      </c>
      <c r="H111" s="55" t="str">
        <f>$B$1&amp;11</f>
        <v>A11</v>
      </c>
      <c r="I111" s="54" t="s">
        <v>15</v>
      </c>
      <c r="J111" s="55" t="str">
        <f>$B$1&amp;1</f>
        <v>A1</v>
      </c>
    </row>
  </sheetData>
  <protectedRanges>
    <protectedRange password="CF7A" sqref="C22:D22" name="Rozstęp1_1"/>
  </protectedRanges>
  <mergeCells count="28">
    <mergeCell ref="K3:L9"/>
    <mergeCell ref="C20:D20"/>
    <mergeCell ref="E20:F20"/>
    <mergeCell ref="G20:H20"/>
    <mergeCell ref="I20:J20"/>
    <mergeCell ref="A18:Z18"/>
    <mergeCell ref="C19:D19"/>
    <mergeCell ref="E19:F19"/>
    <mergeCell ref="G19:H19"/>
    <mergeCell ref="I19:J19"/>
    <mergeCell ref="K19:L19"/>
    <mergeCell ref="Y19:Z19"/>
    <mergeCell ref="Y20:Z20"/>
    <mergeCell ref="K20:L20"/>
    <mergeCell ref="M19:N19"/>
    <mergeCell ref="M20:N20"/>
    <mergeCell ref="W19:X19"/>
    <mergeCell ref="W20:X20"/>
    <mergeCell ref="AA20:AB20"/>
    <mergeCell ref="AA19:AB19"/>
    <mergeCell ref="O19:P19"/>
    <mergeCell ref="O20:P20"/>
    <mergeCell ref="Q19:R19"/>
    <mergeCell ref="Q20:R20"/>
    <mergeCell ref="S19:T19"/>
    <mergeCell ref="S20:T20"/>
    <mergeCell ref="U19:V19"/>
    <mergeCell ref="U20:V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0"/>
  <sheetViews>
    <sheetView showGridLines="0" zoomScale="40" zoomScaleNormal="40" workbookViewId="0" topLeftCell="A1">
      <selection activeCell="A14" sqref="A12:XFD14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19" width="16.140625" style="0" customWidth="1"/>
    <col min="20" max="20" width="16.7109375" style="0" customWidth="1"/>
    <col min="21" max="26" width="15.8515625" style="0" hidden="1" customWidth="1"/>
  </cols>
  <sheetData>
    <row r="1" spans="1:7" ht="29.5" thickBot="1">
      <c r="A1" s="34" t="s">
        <v>0</v>
      </c>
      <c r="B1" s="33" t="s">
        <v>17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B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0" t="str">
        <f>_XLNM.CRITERIA</f>
        <v>B</v>
      </c>
      <c r="L3" s="121"/>
      <c r="M3" s="66"/>
      <c r="N3" s="66"/>
      <c r="O3" s="66"/>
      <c r="P3" s="66"/>
      <c r="Q3" s="47"/>
    </row>
    <row r="4" spans="1:17" ht="26.25" customHeight="1">
      <c r="A4" s="10">
        <v>1</v>
      </c>
      <c r="B4" s="11" t="str">
        <f>VLOOKUP($B$1&amp;A4,'Lista Zespołów'!$A$4:$E$147,3,FALSE)</f>
        <v>MMKS MIŃSK MAZ. 1</v>
      </c>
      <c r="C4" s="30">
        <f aca="true" t="shared" si="0" ref="C4:C7">D4*$E$1+E4*$G$1</f>
        <v>16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8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1">
        <f aca="true" t="shared" si="2" ref="F4:F15">E4+D4</f>
        <v>8</v>
      </c>
      <c r="G4" s="31">
        <f>SUM(D$21:D$33)</f>
        <v>120</v>
      </c>
      <c r="H4" s="31">
        <f>SUM(C$21:C$33)</f>
        <v>17</v>
      </c>
      <c r="I4" s="32">
        <f aca="true" t="shared" si="3" ref="I4:I7">_xlfn.IFERROR(G4/H4,0)</f>
        <v>7.0588235294117645</v>
      </c>
      <c r="J4" s="113">
        <v>20</v>
      </c>
      <c r="K4" s="121"/>
      <c r="L4" s="121"/>
      <c r="M4" s="66"/>
      <c r="N4" s="66"/>
      <c r="O4" s="66"/>
      <c r="P4" s="66"/>
      <c r="Q4" s="47"/>
    </row>
    <row r="5" spans="1:17" ht="26.25" customHeight="1">
      <c r="A5" s="12">
        <v>2</v>
      </c>
      <c r="B5" s="13" t="str">
        <f>VLOOKUP($B$1&amp;A5,'Lista Zespołów'!$A$4:$E$147,3,FALSE)</f>
        <v>UKS PIĄTKA 1</v>
      </c>
      <c r="C5" s="27">
        <f t="shared" si="0"/>
        <v>10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75">
        <f t="shared" si="1"/>
        <v>3</v>
      </c>
      <c r="F5" s="75">
        <f t="shared" si="2"/>
        <v>8</v>
      </c>
      <c r="G5" s="28">
        <f>SUM(F$21:F$33)</f>
        <v>93</v>
      </c>
      <c r="H5" s="28">
        <f>SUM(E$21:E$33)</f>
        <v>72</v>
      </c>
      <c r="I5" s="29">
        <f t="shared" si="3"/>
        <v>1.2916666666666667</v>
      </c>
      <c r="J5" s="113">
        <v>14</v>
      </c>
      <c r="K5" s="121"/>
      <c r="L5" s="121"/>
      <c r="M5" s="66"/>
      <c r="N5" s="66"/>
      <c r="O5" s="66"/>
      <c r="P5" s="66"/>
      <c r="Q5" s="47"/>
    </row>
    <row r="6" spans="1:17" ht="26.25" customHeight="1">
      <c r="A6" s="10">
        <v>3</v>
      </c>
      <c r="B6" s="11" t="str">
        <f>VLOOKUP($B$1&amp;A6,'Lista Zespołów'!$A$4:$E$147,3,FALSE)</f>
        <v>METRO WARSZAWA 2</v>
      </c>
      <c r="C6" s="30">
        <f t="shared" si="0"/>
        <v>14</v>
      </c>
      <c r="D6" s="31">
        <f t="shared" si="4"/>
        <v>7</v>
      </c>
      <c r="E6" s="31">
        <f t="shared" si="1"/>
        <v>1</v>
      </c>
      <c r="F6" s="31">
        <f t="shared" si="2"/>
        <v>8</v>
      </c>
      <c r="G6" s="31">
        <f>SUM(H$21:H$33)</f>
        <v>110</v>
      </c>
      <c r="H6" s="31">
        <f>SUM(G$21:G$33)</f>
        <v>42</v>
      </c>
      <c r="I6" s="32">
        <f t="shared" si="3"/>
        <v>2.619047619047619</v>
      </c>
      <c r="J6" s="113">
        <v>18</v>
      </c>
      <c r="K6" s="121"/>
      <c r="L6" s="121"/>
      <c r="M6" s="66"/>
      <c r="N6" s="66"/>
      <c r="O6" s="66"/>
      <c r="P6" s="66"/>
      <c r="Q6" s="47"/>
    </row>
    <row r="7" spans="1:17" ht="26.25" customHeight="1">
      <c r="A7" s="12">
        <v>4</v>
      </c>
      <c r="B7" s="13" t="str">
        <f>VLOOKUP($B$1&amp;A7,'Lista Zespołów'!$A$4:$E$147,3,FALSE)</f>
        <v>SETBALL WARSZAWA 2</v>
      </c>
      <c r="C7" s="27">
        <f t="shared" si="0"/>
        <v>2</v>
      </c>
      <c r="D7" s="75">
        <f t="shared" si="4"/>
        <v>1</v>
      </c>
      <c r="E7" s="75">
        <f t="shared" si="1"/>
        <v>7</v>
      </c>
      <c r="F7" s="75">
        <f t="shared" si="2"/>
        <v>8</v>
      </c>
      <c r="G7" s="28">
        <f>SUM(J$21:J$33)</f>
        <v>70</v>
      </c>
      <c r="H7" s="28">
        <f>SUM(I$21:I$33)</f>
        <v>112</v>
      </c>
      <c r="I7" s="29">
        <f t="shared" si="3"/>
        <v>0.625</v>
      </c>
      <c r="J7" s="113">
        <v>6</v>
      </c>
      <c r="K7" s="121"/>
      <c r="L7" s="121"/>
      <c r="M7" s="66"/>
      <c r="N7" s="66"/>
      <c r="O7" s="66"/>
      <c r="P7" s="66"/>
      <c r="Q7" s="47"/>
    </row>
    <row r="8" spans="1:17" ht="26.25" customHeight="1">
      <c r="A8" s="10">
        <v>5</v>
      </c>
      <c r="B8" s="11" t="str">
        <f>VLOOKUP($B$1&amp;A8,'Lista Zespołów'!$A$4:$E$147,3,FALSE)</f>
        <v>OLIMP OSTROŁĘKA 2</v>
      </c>
      <c r="C8" s="30">
        <f>D8*$E$1+E8*$G$1</f>
        <v>6</v>
      </c>
      <c r="D8" s="31">
        <f t="shared" si="4"/>
        <v>3</v>
      </c>
      <c r="E8" s="31">
        <f t="shared" si="1"/>
        <v>5</v>
      </c>
      <c r="F8" s="31">
        <f t="shared" si="2"/>
        <v>8</v>
      </c>
      <c r="G8" s="31">
        <f>SUM(L$21:L$33)</f>
        <v>85</v>
      </c>
      <c r="H8" s="31">
        <f>SUM(K$21:K$33)</f>
        <v>84</v>
      </c>
      <c r="I8" s="32">
        <f>_xlfn.IFERROR(G8/H8,0)</f>
        <v>1.0119047619047619</v>
      </c>
      <c r="J8" s="113">
        <v>10</v>
      </c>
      <c r="K8" s="121"/>
      <c r="L8" s="121"/>
      <c r="M8" s="66"/>
      <c r="N8" s="66"/>
      <c r="O8" s="66"/>
      <c r="P8" s="66"/>
      <c r="Q8" s="47"/>
    </row>
    <row r="9" spans="1:17" ht="26.25" customHeight="1">
      <c r="A9" s="12">
        <v>6</v>
      </c>
      <c r="B9" s="13" t="str">
        <f>VLOOKUP($B$1&amp;A9,'Lista Zespołów'!$A$4:$E$147,3,FALSE)</f>
        <v>MOS WOLA 3</v>
      </c>
      <c r="C9" s="27">
        <f aca="true" t="shared" si="5" ref="C9">D9*$E$1+E9*$G$1</f>
        <v>12</v>
      </c>
      <c r="D9" s="75">
        <f t="shared" si="4"/>
        <v>6</v>
      </c>
      <c r="E9" s="75">
        <f t="shared" si="1"/>
        <v>2</v>
      </c>
      <c r="F9" s="75">
        <f t="shared" si="2"/>
        <v>8</v>
      </c>
      <c r="G9" s="28">
        <f>SUM(N$21:N$33)</f>
        <v>101</v>
      </c>
      <c r="H9" s="28">
        <f>SUM(M$21:M$33)</f>
        <v>63</v>
      </c>
      <c r="I9" s="29">
        <f aca="true" t="shared" si="6" ref="I9">_xlfn.IFERROR(G9/H9,0)</f>
        <v>1.6031746031746033</v>
      </c>
      <c r="J9" s="113">
        <v>16</v>
      </c>
      <c r="K9" s="121"/>
      <c r="L9" s="121"/>
      <c r="M9" s="66"/>
      <c r="N9" s="66"/>
      <c r="O9" s="66"/>
      <c r="P9" s="66"/>
      <c r="Q9" s="47"/>
    </row>
    <row r="10" spans="1:17" ht="26.25" customHeight="1">
      <c r="A10" s="10">
        <v>7</v>
      </c>
      <c r="B10" s="11" t="str">
        <f>VLOOKUP($B$1&amp;A10,'Lista Zespołów'!$A$4:$E$147,3,FALSE)</f>
        <v>OLIMP TŁUSZCZ 4</v>
      </c>
      <c r="C10" s="30">
        <f>D10*$E$1+E10*$G$1</f>
        <v>8</v>
      </c>
      <c r="D10" s="31">
        <f t="shared" si="4"/>
        <v>4</v>
      </c>
      <c r="E10" s="31">
        <f t="shared" si="1"/>
        <v>4</v>
      </c>
      <c r="F10" s="31">
        <f t="shared" si="2"/>
        <v>8</v>
      </c>
      <c r="G10" s="31">
        <f>SUM(P$21:P$33)</f>
        <v>75</v>
      </c>
      <c r="H10" s="31">
        <f>SUM(O$21:O$33)</f>
        <v>95</v>
      </c>
      <c r="I10" s="32">
        <f>_xlfn.IFERROR(G10/H10,0)</f>
        <v>0.7894736842105263</v>
      </c>
      <c r="J10" s="113">
        <v>12</v>
      </c>
      <c r="K10" s="66"/>
      <c r="L10" s="66"/>
      <c r="M10" s="66"/>
      <c r="N10" s="66"/>
      <c r="O10" s="66"/>
      <c r="P10" s="66"/>
      <c r="Q10" s="47"/>
    </row>
    <row r="11" spans="1:17" ht="26.25" customHeight="1">
      <c r="A11" s="12">
        <v>8</v>
      </c>
      <c r="B11" s="13" t="str">
        <f>VLOOKUP($B$1&amp;A11,'Lista Zespołów'!$A$4:$E$147,3,FALSE)</f>
        <v>LEN ŻYRARDÓW 1</v>
      </c>
      <c r="C11" s="27">
        <f aca="true" t="shared" si="7" ref="C11">D11*$E$1+E11*$G$1</f>
        <v>4</v>
      </c>
      <c r="D11" s="75">
        <f t="shared" si="4"/>
        <v>2</v>
      </c>
      <c r="E11" s="75">
        <f t="shared" si="1"/>
        <v>6</v>
      </c>
      <c r="F11" s="75">
        <f t="shared" si="2"/>
        <v>8</v>
      </c>
      <c r="G11" s="28">
        <f>SUM(R$21:R$33)</f>
        <v>61</v>
      </c>
      <c r="H11" s="28">
        <f>SUM(Q$21:Q$33)</f>
        <v>110</v>
      </c>
      <c r="I11" s="29">
        <f aca="true" t="shared" si="8" ref="I11">_xlfn.IFERROR(G11/H11,0)</f>
        <v>0.5545454545454546</v>
      </c>
      <c r="J11" s="113">
        <v>8</v>
      </c>
      <c r="K11" s="66"/>
      <c r="L11" s="66"/>
      <c r="M11" s="66"/>
      <c r="N11" s="66"/>
      <c r="O11" s="66"/>
      <c r="P11" s="66"/>
      <c r="Q11" s="47"/>
    </row>
    <row r="12" spans="1:17" ht="26.25" customHeight="1" hidden="1">
      <c r="A12" s="10">
        <v>9</v>
      </c>
      <c r="B12" s="11" t="str">
        <f>VLOOKUP($B$1&amp;A12,'Lista Zespołów'!$A$4:$E$147,3,FALSE)</f>
        <v>KS HALINÓW</v>
      </c>
      <c r="C12" s="30">
        <f>D12*$E$1+E12*$G$1</f>
        <v>0</v>
      </c>
      <c r="D12" s="31">
        <f t="shared" si="4"/>
        <v>0</v>
      </c>
      <c r="E12" s="31">
        <f t="shared" si="1"/>
        <v>8</v>
      </c>
      <c r="F12" s="31">
        <f t="shared" si="2"/>
        <v>8</v>
      </c>
      <c r="G12" s="31">
        <f>SUM(T$21:T$33)</f>
        <v>0</v>
      </c>
      <c r="H12" s="31">
        <f>SUM(S$21:S$33)</f>
        <v>120</v>
      </c>
      <c r="I12" s="32">
        <f>_xlfn.IFERROR(G12/H12,0)</f>
        <v>0</v>
      </c>
      <c r="J12" s="113">
        <v>4</v>
      </c>
      <c r="K12" s="66"/>
      <c r="L12" s="66"/>
      <c r="M12" s="66"/>
      <c r="N12" s="66"/>
      <c r="O12" s="66"/>
      <c r="P12" s="66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6"/>
      <c r="L13" s="66"/>
      <c r="M13" s="66"/>
      <c r="N13" s="66"/>
      <c r="O13" s="66"/>
      <c r="P13" s="66"/>
      <c r="Q13" s="47"/>
    </row>
    <row r="14" spans="1:17" ht="26.25" customHeight="1" hidden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6"/>
      <c r="L14" s="66"/>
      <c r="M14" s="66"/>
      <c r="N14" s="66"/>
      <c r="O14" s="66"/>
      <c r="P14" s="66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6"/>
      <c r="L15" s="66"/>
      <c r="M15" s="66"/>
      <c r="N15" s="66"/>
      <c r="O15" s="66"/>
      <c r="P15" s="66"/>
      <c r="Q15" s="47"/>
    </row>
    <row r="16" spans="1:3" s="100" customFormat="1" ht="15">
      <c r="A16" s="97"/>
      <c r="B16" s="98"/>
      <c r="C16" s="99"/>
    </row>
    <row r="17" spans="1:4" ht="21">
      <c r="A17" s="2" t="str">
        <f>"Mecze grupy "&amp;$B$1</f>
        <v>Mecze grupy B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>
      <c r="A20" s="15"/>
      <c r="B20" s="57" t="s">
        <v>5</v>
      </c>
      <c r="C20" s="116" t="str">
        <f>VLOOKUP($B$1&amp;C19,'Lista Zespołów'!$A$4:$E$147,3,FALSE)</f>
        <v>MMKS MIŃSK MAZ. 1</v>
      </c>
      <c r="D20" s="117"/>
      <c r="E20" s="116" t="str">
        <f>VLOOKUP($B$1&amp;E19,'Lista Zespołów'!$A$4:$E$147,3,FALSE)</f>
        <v>UKS PIĄTKA 1</v>
      </c>
      <c r="F20" s="117"/>
      <c r="G20" s="116" t="str">
        <f>VLOOKUP($B$1&amp;G19,'Lista Zespołów'!$A$4:$E$147,3,FALSE)</f>
        <v>METRO WARSZAWA 2</v>
      </c>
      <c r="H20" s="117"/>
      <c r="I20" s="116" t="str">
        <f>VLOOKUP($B$1&amp;I19,'Lista Zespołów'!$A$4:$E$147,3,FALSE)</f>
        <v>SETBALL WARSZAWA 2</v>
      </c>
      <c r="J20" s="117"/>
      <c r="K20" s="126" t="str">
        <f>VLOOKUP($B$1&amp;K19,'Lista Zespołów'!$A$4:$E$147,3,FALSE)</f>
        <v>OLIMP OSTROŁĘKA 2</v>
      </c>
      <c r="L20" s="127"/>
      <c r="M20" s="116" t="str">
        <f>VLOOKUP($B$1&amp;M19,'Lista Zespołów'!$A$4:$E$147,3,FALSE)</f>
        <v>MOS WOLA 3</v>
      </c>
      <c r="N20" s="117"/>
      <c r="O20" s="116" t="str">
        <f>VLOOKUP($B$1&amp;O19,'Lista Zespołów'!$A$4:$E$147,3,FALSE)</f>
        <v>OLIMP TŁUSZCZ 4</v>
      </c>
      <c r="P20" s="117"/>
      <c r="Q20" s="116" t="str">
        <f>VLOOKUP($B$1&amp;Q19,'Lista Zespołów'!$A$4:$E$147,3,FALSE)</f>
        <v>LEN ŻYRARDÓW 1</v>
      </c>
      <c r="R20" s="117"/>
      <c r="S20" s="116" t="str">
        <f>VLOOKUP($B$1&amp;S19,'Lista Zespołów'!$A$4:$E$147,3,FALSE)</f>
        <v>KS HALINÓW</v>
      </c>
      <c r="T20" s="128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>
      <c r="A21" s="58">
        <v>1</v>
      </c>
      <c r="B21" s="64" t="str">
        <f>VLOOKUP($B$1&amp;A21,'Lista Zespołów'!$A$4:$E$147,3,FALSE)</f>
        <v>MMKS MIŃSK MAZ. 1</v>
      </c>
      <c r="C21" s="85" t="s">
        <v>14</v>
      </c>
      <c r="D21" s="86" t="s">
        <v>14</v>
      </c>
      <c r="E21" s="17">
        <v>15</v>
      </c>
      <c r="F21" s="24">
        <v>2</v>
      </c>
      <c r="G21" s="17">
        <v>15</v>
      </c>
      <c r="H21" s="24">
        <v>5</v>
      </c>
      <c r="I21" s="17">
        <v>15</v>
      </c>
      <c r="J21" s="24">
        <v>2</v>
      </c>
      <c r="K21" s="17">
        <v>15</v>
      </c>
      <c r="L21" s="24">
        <v>2</v>
      </c>
      <c r="M21" s="17">
        <v>15</v>
      </c>
      <c r="N21" s="24">
        <v>5</v>
      </c>
      <c r="O21" s="89">
        <v>15</v>
      </c>
      <c r="P21" s="72">
        <v>1</v>
      </c>
      <c r="Q21" s="89">
        <v>15</v>
      </c>
      <c r="R21" s="72">
        <v>0</v>
      </c>
      <c r="S21" s="108">
        <v>15</v>
      </c>
      <c r="T21" s="107">
        <v>0</v>
      </c>
      <c r="U21" s="10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>UKS PIĄTKA 1</v>
      </c>
      <c r="C22" s="61">
        <f>IF(F21="","",F21)</f>
        <v>2</v>
      </c>
      <c r="D22" s="62">
        <f>IF(E21="","",E21)</f>
        <v>15</v>
      </c>
      <c r="E22" s="83" t="s">
        <v>14</v>
      </c>
      <c r="F22" s="87" t="s">
        <v>14</v>
      </c>
      <c r="G22" s="21">
        <v>5</v>
      </c>
      <c r="H22" s="25">
        <v>15</v>
      </c>
      <c r="I22" s="21">
        <v>15</v>
      </c>
      <c r="J22" s="25">
        <v>11</v>
      </c>
      <c r="K22" s="21">
        <v>15</v>
      </c>
      <c r="L22" s="25">
        <v>11</v>
      </c>
      <c r="M22" s="21">
        <v>11</v>
      </c>
      <c r="N22" s="25">
        <v>15</v>
      </c>
      <c r="O22" s="90">
        <v>15</v>
      </c>
      <c r="P22" s="81">
        <v>4</v>
      </c>
      <c r="Q22" s="90">
        <v>15</v>
      </c>
      <c r="R22" s="81">
        <v>1</v>
      </c>
      <c r="S22" s="108">
        <v>15</v>
      </c>
      <c r="T22" s="107">
        <v>0</v>
      </c>
      <c r="U22" s="11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METRO WARSZAWA 2</v>
      </c>
      <c r="C23" s="60">
        <f>IF(H21="","",H21)</f>
        <v>5</v>
      </c>
      <c r="D23" s="63">
        <f>IF(G21="","",G21)</f>
        <v>15</v>
      </c>
      <c r="E23" s="60">
        <f>IF(H22="","",H22)</f>
        <v>15</v>
      </c>
      <c r="F23" s="63">
        <f>IF(G22="","",G22)</f>
        <v>5</v>
      </c>
      <c r="G23" s="88" t="s">
        <v>14</v>
      </c>
      <c r="H23" s="86" t="s">
        <v>14</v>
      </c>
      <c r="I23" s="17">
        <v>15</v>
      </c>
      <c r="J23" s="24">
        <v>2</v>
      </c>
      <c r="K23" s="17">
        <v>15</v>
      </c>
      <c r="L23" s="24">
        <v>6</v>
      </c>
      <c r="M23" s="17">
        <v>15</v>
      </c>
      <c r="N23" s="24">
        <v>6</v>
      </c>
      <c r="O23" s="91">
        <v>15</v>
      </c>
      <c r="P23" s="72">
        <v>5</v>
      </c>
      <c r="Q23" s="91">
        <v>15</v>
      </c>
      <c r="R23" s="72">
        <v>3</v>
      </c>
      <c r="S23" s="108">
        <v>15</v>
      </c>
      <c r="T23" s="107">
        <v>0</v>
      </c>
      <c r="U23" s="11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SETBALL WARSZAWA 2</v>
      </c>
      <c r="C24" s="61">
        <f>IF(J21="","",J21)</f>
        <v>2</v>
      </c>
      <c r="D24" s="62">
        <f>IF(I21="","",I21)</f>
        <v>15</v>
      </c>
      <c r="E24" s="61">
        <f>IF(J22="","",J22)</f>
        <v>11</v>
      </c>
      <c r="F24" s="62">
        <f>IF(I22="","",I22)</f>
        <v>15</v>
      </c>
      <c r="G24" s="61">
        <f>IF(J23="","",J23)</f>
        <v>2</v>
      </c>
      <c r="H24" s="62">
        <f>IF(I23="","",I23)</f>
        <v>15</v>
      </c>
      <c r="I24" s="83" t="s">
        <v>14</v>
      </c>
      <c r="J24" s="87" t="s">
        <v>14</v>
      </c>
      <c r="K24" s="21">
        <v>5</v>
      </c>
      <c r="L24" s="25">
        <v>15</v>
      </c>
      <c r="M24" s="21">
        <v>3</v>
      </c>
      <c r="N24" s="25">
        <v>15</v>
      </c>
      <c r="O24" s="90">
        <v>12</v>
      </c>
      <c r="P24" s="81">
        <v>15</v>
      </c>
      <c r="Q24" s="90">
        <v>20</v>
      </c>
      <c r="R24" s="81">
        <v>22</v>
      </c>
      <c r="S24" s="108">
        <v>15</v>
      </c>
      <c r="T24" s="107">
        <v>0</v>
      </c>
      <c r="U24" s="11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OLIMP OSTROŁĘKA 2</v>
      </c>
      <c r="C25" s="61">
        <f>IF(L21="","",L21)</f>
        <v>2</v>
      </c>
      <c r="D25" s="62">
        <f>IF(K21="","",K21)</f>
        <v>15</v>
      </c>
      <c r="E25" s="61">
        <f>IF(L22="","",L22)</f>
        <v>11</v>
      </c>
      <c r="F25" s="62">
        <f>IF(K22="","",K22)</f>
        <v>15</v>
      </c>
      <c r="G25" s="61">
        <f>IF(L23="","",L23)</f>
        <v>6</v>
      </c>
      <c r="H25" s="62">
        <f>IF(K23="","",K23)</f>
        <v>15</v>
      </c>
      <c r="I25" s="61">
        <f>IF(L24="","",L24)</f>
        <v>15</v>
      </c>
      <c r="J25" s="62">
        <f>IF(K24="","",K24)</f>
        <v>5</v>
      </c>
      <c r="K25" s="83" t="s">
        <v>14</v>
      </c>
      <c r="L25" s="82" t="s">
        <v>14</v>
      </c>
      <c r="M25" s="17">
        <v>10</v>
      </c>
      <c r="N25" s="24">
        <v>15</v>
      </c>
      <c r="O25" s="91">
        <v>11</v>
      </c>
      <c r="P25" s="72">
        <v>15</v>
      </c>
      <c r="Q25" s="91">
        <v>15</v>
      </c>
      <c r="R25" s="72">
        <v>4</v>
      </c>
      <c r="S25" s="108">
        <v>15</v>
      </c>
      <c r="T25" s="107">
        <v>0</v>
      </c>
      <c r="U25" s="11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MOS WOLA 3</v>
      </c>
      <c r="C26" s="61">
        <f>IF(N21="","",N21)</f>
        <v>5</v>
      </c>
      <c r="D26" s="62">
        <f>IF(M21="","",M21)</f>
        <v>15</v>
      </c>
      <c r="E26" s="61">
        <f>IF(N22="","",N22)</f>
        <v>15</v>
      </c>
      <c r="F26" s="62">
        <f>IF(M22="","",M22)</f>
        <v>11</v>
      </c>
      <c r="G26" s="61">
        <f>IF(N23="","",N23)</f>
        <v>6</v>
      </c>
      <c r="H26" s="62">
        <f>IF(M23="","",M23)</f>
        <v>15</v>
      </c>
      <c r="I26" s="61">
        <f>IF(N$24="","",N$24)</f>
        <v>15</v>
      </c>
      <c r="J26" s="62">
        <f>IF(M24="","",M24)</f>
        <v>3</v>
      </c>
      <c r="K26" s="61">
        <f>IF(N25="","",N25)</f>
        <v>15</v>
      </c>
      <c r="L26" s="62">
        <f>IF(M25="","",M25)</f>
        <v>10</v>
      </c>
      <c r="M26" s="83" t="s">
        <v>14</v>
      </c>
      <c r="N26" s="82" t="s">
        <v>14</v>
      </c>
      <c r="O26" s="90">
        <v>15</v>
      </c>
      <c r="P26" s="95">
        <v>5</v>
      </c>
      <c r="Q26" s="90">
        <v>15</v>
      </c>
      <c r="R26" s="95">
        <v>4</v>
      </c>
      <c r="S26" s="108">
        <v>15</v>
      </c>
      <c r="T26" s="107">
        <v>0</v>
      </c>
      <c r="U26" s="11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OLIMP TŁUSZCZ 4</v>
      </c>
      <c r="C27" s="61">
        <f>IF(P21="","",P21)</f>
        <v>1</v>
      </c>
      <c r="D27" s="62">
        <f>IF(O21="","",O21)</f>
        <v>15</v>
      </c>
      <c r="E27" s="61">
        <f>IF(P22="","",P22)</f>
        <v>4</v>
      </c>
      <c r="F27" s="62">
        <f>IF(O22="","",O22)</f>
        <v>15</v>
      </c>
      <c r="G27" s="61">
        <f>IF(P$23="","",P$23)</f>
        <v>5</v>
      </c>
      <c r="H27" s="62">
        <f>IF(O$23="","",O$23)</f>
        <v>15</v>
      </c>
      <c r="I27" s="61">
        <f>IF(P24="","",P24)</f>
        <v>15</v>
      </c>
      <c r="J27" s="62">
        <f>IF(O$24="","",O$24)</f>
        <v>12</v>
      </c>
      <c r="K27" s="61">
        <f>IF(P$25="","",P$25)</f>
        <v>15</v>
      </c>
      <c r="L27" s="62">
        <f>IF(O$25="","",O$25)</f>
        <v>11</v>
      </c>
      <c r="M27" s="61">
        <f>IF(P$26="","",P$26)</f>
        <v>5</v>
      </c>
      <c r="N27" s="62">
        <f>IF(O$26="","",O$26)</f>
        <v>15</v>
      </c>
      <c r="O27" s="83" t="s">
        <v>14</v>
      </c>
      <c r="P27" s="82" t="s">
        <v>14</v>
      </c>
      <c r="Q27" s="90">
        <v>15</v>
      </c>
      <c r="R27" s="95">
        <v>12</v>
      </c>
      <c r="S27" s="108">
        <v>15</v>
      </c>
      <c r="T27" s="107">
        <v>0</v>
      </c>
      <c r="U27" s="110"/>
      <c r="V27" s="96"/>
      <c r="W27" s="90"/>
      <c r="X27" s="95"/>
      <c r="Y27" s="92"/>
      <c r="Z27" s="93"/>
    </row>
    <row r="28" spans="1:26" ht="73.5" customHeight="1">
      <c r="A28" s="59">
        <v>8</v>
      </c>
      <c r="B28" s="65" t="str">
        <f>VLOOKUP($B$1&amp;A28,'Lista Zespołów'!$A$4:$E$147,3,FALSE)</f>
        <v>LEN ŻYRARDÓW 1</v>
      </c>
      <c r="C28" s="61">
        <f>IF(R21="","",R21)</f>
        <v>0</v>
      </c>
      <c r="D28" s="62">
        <f>IF(Q21="","",Q21)</f>
        <v>15</v>
      </c>
      <c r="E28" s="61">
        <f>IF(R22="","",R22)</f>
        <v>1</v>
      </c>
      <c r="F28" s="62">
        <f>IF(Q22="","",Q22)</f>
        <v>15</v>
      </c>
      <c r="G28" s="61">
        <f>IF(R$23="","",R$23)</f>
        <v>3</v>
      </c>
      <c r="H28" s="62">
        <f>IF(Q$23="","",Q$23)</f>
        <v>15</v>
      </c>
      <c r="I28" s="61">
        <f>IF(R24="","",R24)</f>
        <v>22</v>
      </c>
      <c r="J28" s="62">
        <f>IF(Q$24="","",Q$24)</f>
        <v>20</v>
      </c>
      <c r="K28" s="61">
        <f>IF(R$25="","",R$25)</f>
        <v>4</v>
      </c>
      <c r="L28" s="62">
        <f>IF(Q$25="","",Q$25)</f>
        <v>15</v>
      </c>
      <c r="M28" s="61">
        <f>IF(R$26="","",R$26)</f>
        <v>4</v>
      </c>
      <c r="N28" s="62">
        <f>IF(Q$26="","",Q$26)</f>
        <v>15</v>
      </c>
      <c r="O28" s="61">
        <f>IF($R$27="","",$R$27)</f>
        <v>12</v>
      </c>
      <c r="P28" s="62">
        <f>IF($Q$27="","",$Q$27)</f>
        <v>15</v>
      </c>
      <c r="Q28" s="83" t="s">
        <v>14</v>
      </c>
      <c r="R28" s="82" t="s">
        <v>14</v>
      </c>
      <c r="S28" s="108">
        <v>15</v>
      </c>
      <c r="T28" s="107">
        <v>0</v>
      </c>
      <c r="U28" s="110"/>
      <c r="V28" s="96"/>
      <c r="W28" s="90"/>
      <c r="X28" s="95"/>
      <c r="Y28" s="21"/>
      <c r="Z28" s="81"/>
    </row>
    <row r="29" spans="1:26" ht="73.9" customHeight="1" thickBot="1">
      <c r="A29" s="59">
        <v>9</v>
      </c>
      <c r="B29" s="65" t="str">
        <f>VLOOKUP($B$1&amp;A29,'Lista Zespołów'!$A$4:$E$147,3,FALSE)</f>
        <v>KS HALINÓW</v>
      </c>
      <c r="C29" s="61">
        <f>IF(T21="","",T21)</f>
        <v>0</v>
      </c>
      <c r="D29" s="62">
        <f>IF(S21="","",S21)</f>
        <v>15</v>
      </c>
      <c r="E29" s="61">
        <f>IF(T22="","",T22)</f>
        <v>0</v>
      </c>
      <c r="F29" s="62">
        <f>IF(S22="","",S22)</f>
        <v>15</v>
      </c>
      <c r="G29" s="61">
        <f>IF(T$23="","",T$23)</f>
        <v>0</v>
      </c>
      <c r="H29" s="62">
        <f>IF(S$23="","",S$23)</f>
        <v>15</v>
      </c>
      <c r="I29" s="61">
        <f>IF(T24="","",T24)</f>
        <v>0</v>
      </c>
      <c r="J29" s="62">
        <f>IF(S$24="","",S$24)</f>
        <v>15</v>
      </c>
      <c r="K29" s="61">
        <f>IF(T$25="","",T$25)</f>
        <v>0</v>
      </c>
      <c r="L29" s="62">
        <f>IF(S$25="","",S$25)</f>
        <v>15</v>
      </c>
      <c r="M29" s="61">
        <f>IF(T$26="","",T$26)</f>
        <v>0</v>
      </c>
      <c r="N29" s="62">
        <f>IF(S$26="","",S$26)</f>
        <v>15</v>
      </c>
      <c r="O29" s="61">
        <f>IF($T$27="","",$T$27)</f>
        <v>0</v>
      </c>
      <c r="P29" s="62">
        <f>IF($S$27="","",$S$27)</f>
        <v>15</v>
      </c>
      <c r="Q29" s="61">
        <f>IF($T$28="","",$T$28)</f>
        <v>0</v>
      </c>
      <c r="R29" s="62">
        <f>IF($S$28="","",$S$28)</f>
        <v>15</v>
      </c>
      <c r="S29" s="83" t="s">
        <v>14</v>
      </c>
      <c r="T29" s="112" t="s">
        <v>14</v>
      </c>
      <c r="U29" s="90"/>
      <c r="V29" s="96"/>
      <c r="W29" s="90"/>
      <c r="X29" s="95"/>
      <c r="Y29" s="21"/>
      <c r="Z29" s="81"/>
    </row>
    <row r="30" spans="1:26" ht="73.5" customHeight="1" hidden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/>
      <c r="B34" s="48"/>
      <c r="C34" s="49"/>
      <c r="D34" s="48"/>
      <c r="G34" s="52"/>
      <c r="H34" s="53"/>
      <c r="I34" s="54"/>
      <c r="J34" s="55"/>
    </row>
    <row r="35" spans="1:10" ht="17.5">
      <c r="A35" s="44">
        <v>1</v>
      </c>
      <c r="B35" s="48" t="str">
        <f>VLOOKUP(H35,'Lista Zespołów'!$A$4:$E$147,3,FALSE)</f>
        <v>MMKS MIŃSK MAZ. 1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1</v>
      </c>
      <c r="H35" s="53" t="str">
        <f>$B$1&amp;1</f>
        <v>B1</v>
      </c>
      <c r="I35" s="54" t="s">
        <v>15</v>
      </c>
      <c r="J35" s="53" t="str">
        <f>$B$1&amp;12</f>
        <v>B12</v>
      </c>
    </row>
    <row r="36" spans="1:10" ht="17.5">
      <c r="A36" s="44">
        <v>2</v>
      </c>
      <c r="B36" s="48" t="str">
        <f>VLOOKUP(H36,'Lista Zespołów'!$A$4:$E$147,3,FALSE)</f>
        <v>UKS PIĄTKA 1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2</v>
      </c>
      <c r="H36" s="53" t="str">
        <f>$B$1&amp;2</f>
        <v>B2</v>
      </c>
      <c r="I36" s="54" t="s">
        <v>15</v>
      </c>
      <c r="J36" s="53" t="str">
        <f>$B$1&amp;11</f>
        <v>B11</v>
      </c>
    </row>
    <row r="37" spans="1:10" ht="17.5">
      <c r="A37" s="44">
        <v>3</v>
      </c>
      <c r="B37" s="48" t="str">
        <f>VLOOKUP(H37,'Lista Zespołów'!$A$4:$E$147,3,FALSE)</f>
        <v>METRO WARSZAWA 2</v>
      </c>
      <c r="C37" s="49" t="s">
        <v>15</v>
      </c>
      <c r="D37" s="48">
        <f>VLOOKUP(J37,'Lista Zespołów'!$A$4:$E$147,3,FALSE)</f>
        <v>0</v>
      </c>
      <c r="F37" t="s">
        <v>16</v>
      </c>
      <c r="G37" s="52">
        <v>3</v>
      </c>
      <c r="H37" s="53" t="str">
        <f>$B$1&amp;3</f>
        <v>B3</v>
      </c>
      <c r="I37" s="54" t="s">
        <v>15</v>
      </c>
      <c r="J37" s="55" t="str">
        <f>$B$1&amp;10</f>
        <v>B10</v>
      </c>
    </row>
    <row r="38" spans="1:10" ht="17.5">
      <c r="A38" s="44">
        <v>4</v>
      </c>
      <c r="B38" s="48" t="str">
        <f>VLOOKUP(H38,'Lista Zespołów'!$A$4:$E$147,3,FALSE)</f>
        <v>SETBALL WARSZAWA 2</v>
      </c>
      <c r="C38" s="49" t="s">
        <v>15</v>
      </c>
      <c r="D38" s="48" t="str">
        <f>VLOOKUP(J38,'Lista Zespołów'!$A$4:$E$147,3,FALSE)</f>
        <v>KS HALINÓW</v>
      </c>
      <c r="F38" t="s">
        <v>16</v>
      </c>
      <c r="G38" s="52">
        <v>4</v>
      </c>
      <c r="H38" s="53" t="str">
        <f>$B$1&amp;4</f>
        <v>B4</v>
      </c>
      <c r="I38" s="54" t="s">
        <v>15</v>
      </c>
      <c r="J38" s="55" t="str">
        <f>$B$1&amp;9</f>
        <v>B9</v>
      </c>
    </row>
    <row r="39" spans="1:10" ht="17.5">
      <c r="A39" s="44">
        <v>5</v>
      </c>
      <c r="B39" s="48" t="str">
        <f>VLOOKUP(H39,'Lista Zespołów'!$A$4:$E$147,3,FALSE)</f>
        <v>OLIMP OSTROŁĘKA 2</v>
      </c>
      <c r="C39" s="49" t="s">
        <v>15</v>
      </c>
      <c r="D39" s="48" t="str">
        <f>VLOOKUP(J39,'Lista Zespołów'!$A$4:$E$147,3,FALSE)</f>
        <v>LEN ŻYRARDÓW 1</v>
      </c>
      <c r="F39" t="s">
        <v>16</v>
      </c>
      <c r="G39" s="52">
        <v>5</v>
      </c>
      <c r="H39" s="53" t="str">
        <f>$B$1&amp;5</f>
        <v>B5</v>
      </c>
      <c r="I39" s="54" t="s">
        <v>15</v>
      </c>
      <c r="J39" s="55" t="str">
        <f>$B$1&amp;8</f>
        <v>B8</v>
      </c>
    </row>
    <row r="40" spans="1:10" ht="17.5">
      <c r="A40" s="44">
        <v>6</v>
      </c>
      <c r="B40" s="48" t="str">
        <f>VLOOKUP(H40,'Lista Zespołów'!$A$4:$E$147,3,FALSE)</f>
        <v>MOS WOLA 3</v>
      </c>
      <c r="C40" s="49" t="s">
        <v>15</v>
      </c>
      <c r="D40" s="48" t="str">
        <f>VLOOKUP(J40,'Lista Zespołów'!$A$4:$E$147,3,FALSE)</f>
        <v>OLIMP TŁUSZCZ 4</v>
      </c>
      <c r="F40" t="s">
        <v>16</v>
      </c>
      <c r="G40" s="52">
        <v>6</v>
      </c>
      <c r="H40" s="53" t="str">
        <f>$B$1&amp;6</f>
        <v>B6</v>
      </c>
      <c r="I40" s="54" t="s">
        <v>15</v>
      </c>
      <c r="J40" s="55" t="str">
        <f>$B$1&amp;7</f>
        <v>B7</v>
      </c>
    </row>
    <row r="41" spans="2:10" ht="17.5">
      <c r="B41" s="48"/>
      <c r="G41" s="56"/>
      <c r="H41" s="55"/>
      <c r="I41" s="54"/>
      <c r="J41" s="55"/>
    </row>
    <row r="42" spans="1:10" ht="17.5">
      <c r="A42" s="44">
        <v>7</v>
      </c>
      <c r="B42" s="48">
        <f>VLOOKUP(H42,'Lista Zespołów'!$A$4:$E$147,3,FALSE)</f>
        <v>0</v>
      </c>
      <c r="C42" s="49" t="s">
        <v>15</v>
      </c>
      <c r="D42" s="48" t="str">
        <f>VLOOKUP(J42,'Lista Zespołów'!$A$4:$E$147,3,FALSE)</f>
        <v>OLIMP TŁUSZCZ 4</v>
      </c>
      <c r="F42" t="s">
        <v>16</v>
      </c>
      <c r="G42" s="44">
        <v>5</v>
      </c>
      <c r="H42" s="53" t="str">
        <f>$B$1&amp;12</f>
        <v>B12</v>
      </c>
      <c r="I42" s="54" t="s">
        <v>15</v>
      </c>
      <c r="J42" s="53" t="str">
        <f>$B$1&amp;7</f>
        <v>B7</v>
      </c>
    </row>
    <row r="43" spans="1:10" ht="17.5">
      <c r="A43" s="44">
        <v>8</v>
      </c>
      <c r="B43" s="48" t="str">
        <f>VLOOKUP(H43,'Lista Zespołów'!$A$4:$E$147,3,FALSE)</f>
        <v>LEN ŻYRARDÓW 1</v>
      </c>
      <c r="C43" s="49" t="s">
        <v>15</v>
      </c>
      <c r="D43" s="48" t="str">
        <f>VLOOKUP(J43,'Lista Zespołów'!$A$4:$E$147,3,FALSE)</f>
        <v>MOS WOLA 3</v>
      </c>
      <c r="F43" t="s">
        <v>16</v>
      </c>
      <c r="G43" s="44">
        <v>6</v>
      </c>
      <c r="H43" s="53" t="str">
        <f>$B$1&amp;8</f>
        <v>B8</v>
      </c>
      <c r="I43" s="54" t="s">
        <v>15</v>
      </c>
      <c r="J43" s="53" t="str">
        <f>$B$1&amp;6</f>
        <v>B6</v>
      </c>
    </row>
    <row r="44" spans="1:10" ht="17.5">
      <c r="A44" s="44">
        <v>9</v>
      </c>
      <c r="B44" s="48" t="str">
        <f>VLOOKUP(H44,'Lista Zespołów'!$A$4:$E$147,3,FALSE)</f>
        <v>KS HALINÓW</v>
      </c>
      <c r="C44" s="49" t="s">
        <v>15</v>
      </c>
      <c r="D44" s="48" t="str">
        <f>VLOOKUP(J44,'Lista Zespołów'!$A$4:$E$147,3,FALSE)</f>
        <v>OLIMP OSTROŁĘKA 2</v>
      </c>
      <c r="F44" t="s">
        <v>16</v>
      </c>
      <c r="G44" s="44">
        <v>7</v>
      </c>
      <c r="H44" s="55" t="str">
        <f>$B$1&amp;9</f>
        <v>B9</v>
      </c>
      <c r="I44" s="54" t="s">
        <v>15</v>
      </c>
      <c r="J44" s="55" t="str">
        <f>$B$1&amp;5</f>
        <v>B5</v>
      </c>
    </row>
    <row r="45" spans="1:10" ht="17.5">
      <c r="A45" s="44">
        <v>10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SETBALL WARSZAWA 2</v>
      </c>
      <c r="F45" t="s">
        <v>16</v>
      </c>
      <c r="G45" s="44">
        <v>8</v>
      </c>
      <c r="H45" s="55" t="str">
        <f>$B$1&amp;10</f>
        <v>B10</v>
      </c>
      <c r="I45" s="54" t="s">
        <v>15</v>
      </c>
      <c r="J45" s="55" t="str">
        <f>$B$1&amp;4</f>
        <v>B4</v>
      </c>
    </row>
    <row r="46" spans="1:10" ht="17.5">
      <c r="A46" s="44">
        <v>11</v>
      </c>
      <c r="B46" s="48">
        <f>VLOOKUP(H46,'Lista Zespołów'!$A$4:$E$147,3,FALSE)</f>
        <v>0</v>
      </c>
      <c r="C46" s="49" t="s">
        <v>15</v>
      </c>
      <c r="D46" s="48" t="str">
        <f>VLOOKUP(J46,'Lista Zespołów'!$A$4:$E$147,3,FALSE)</f>
        <v>METRO WARSZAWA 2</v>
      </c>
      <c r="F46" t="s">
        <v>16</v>
      </c>
      <c r="G46" s="44">
        <v>9</v>
      </c>
      <c r="H46" s="55" t="str">
        <f>$B$1&amp;11</f>
        <v>B11</v>
      </c>
      <c r="I46" s="54" t="s">
        <v>15</v>
      </c>
      <c r="J46" s="55" t="str">
        <f>$B$1&amp;3</f>
        <v>B3</v>
      </c>
    </row>
    <row r="47" spans="1:10" ht="17.5">
      <c r="A47" s="44">
        <v>12</v>
      </c>
      <c r="B47" s="48" t="str">
        <f>VLOOKUP(H47,'Lista Zespołów'!$A$4:$E$147,3,FALSE)</f>
        <v>MMKS MIŃSK MAZ. 1</v>
      </c>
      <c r="C47" s="49" t="s">
        <v>15</v>
      </c>
      <c r="D47" s="48" t="str">
        <f>VLOOKUP(J47,'Lista Zespołów'!$A$4:$E$147,3,FALSE)</f>
        <v>UKS PIĄTKA 1</v>
      </c>
      <c r="F47" t="s">
        <v>16</v>
      </c>
      <c r="G47" s="44">
        <v>10</v>
      </c>
      <c r="H47" s="55" t="str">
        <f>$B$1&amp;1</f>
        <v>B1</v>
      </c>
      <c r="I47" s="54" t="s">
        <v>15</v>
      </c>
      <c r="J47" s="55" t="str">
        <f>$B$1&amp;2</f>
        <v>B2</v>
      </c>
    </row>
    <row r="48" spans="1:10" ht="17.5">
      <c r="A48" s="44"/>
      <c r="B48" s="48"/>
      <c r="C48" s="49"/>
      <c r="D48" s="48"/>
      <c r="G48" s="44"/>
      <c r="H48" s="55"/>
      <c r="I48" s="54"/>
      <c r="J48" s="55"/>
    </row>
    <row r="49" spans="1:10" ht="17.5">
      <c r="A49" s="44">
        <v>13</v>
      </c>
      <c r="B49" s="48" t="str">
        <f>VLOOKUP(H49,'Lista Zespołów'!$A$4:$E$147,3,FALSE)</f>
        <v>UKS PIĄTKA 1</v>
      </c>
      <c r="C49" s="49" t="s">
        <v>15</v>
      </c>
      <c r="D49" s="48">
        <f>VLOOKUP(J49,'Lista Zespołów'!$A$4:$E$147,3,FALSE)</f>
        <v>0</v>
      </c>
      <c r="F49" t="s">
        <v>16</v>
      </c>
      <c r="G49" s="44">
        <v>9</v>
      </c>
      <c r="H49" s="53" t="str">
        <f>$B$1&amp;2</f>
        <v>B2</v>
      </c>
      <c r="I49" s="54" t="s">
        <v>15</v>
      </c>
      <c r="J49" s="53" t="str">
        <f>$B$1&amp;12</f>
        <v>B12</v>
      </c>
    </row>
    <row r="50" spans="1:10" ht="17.5">
      <c r="A50" s="44">
        <v>14</v>
      </c>
      <c r="B50" s="48" t="str">
        <f>VLOOKUP(H50,'Lista Zespołów'!$A$4:$E$147,3,FALSE)</f>
        <v>METRO WARSZAWA 2</v>
      </c>
      <c r="C50" s="49" t="s">
        <v>15</v>
      </c>
      <c r="D50" s="48" t="str">
        <f>VLOOKUP(J50,'Lista Zespołów'!$A$4:$E$147,3,FALSE)</f>
        <v>MMKS MIŃSK MAZ. 1</v>
      </c>
      <c r="F50" t="s">
        <v>16</v>
      </c>
      <c r="G50" s="44">
        <v>10</v>
      </c>
      <c r="H50" s="53" t="str">
        <f>$B$1&amp;3</f>
        <v>B3</v>
      </c>
      <c r="I50" s="54" t="s">
        <v>15</v>
      </c>
      <c r="J50" s="53" t="str">
        <f>$B$1&amp;1</f>
        <v>B1</v>
      </c>
    </row>
    <row r="51" spans="1:10" ht="17.5">
      <c r="A51" s="44">
        <v>15</v>
      </c>
      <c r="B51" s="48" t="str">
        <f>VLOOKUP(H51,'Lista Zespołów'!$A$4:$E$147,3,FALSE)</f>
        <v>SETBALL WARSZAWA 2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11</v>
      </c>
      <c r="H51" s="55" t="str">
        <f>$B$1&amp;4</f>
        <v>B4</v>
      </c>
      <c r="I51" s="54" t="s">
        <v>15</v>
      </c>
      <c r="J51" s="55" t="str">
        <f>$B$1&amp;11</f>
        <v>B11</v>
      </c>
    </row>
    <row r="52" spans="1:10" ht="17.5">
      <c r="A52" s="44">
        <v>16</v>
      </c>
      <c r="B52" s="48" t="str">
        <f>VLOOKUP(H52,'Lista Zespołów'!$A$4:$E$147,3,FALSE)</f>
        <v>OLIMP OSTROŁĘKA 2</v>
      </c>
      <c r="C52" s="49" t="s">
        <v>15</v>
      </c>
      <c r="D52" s="48">
        <f>VLOOKUP(J52,'Lista Zespołów'!$A$4:$E$147,3,FALSE)</f>
        <v>0</v>
      </c>
      <c r="F52" t="s">
        <v>16</v>
      </c>
      <c r="G52" s="44">
        <v>12</v>
      </c>
      <c r="H52" s="55" t="str">
        <f>$B$1&amp;5</f>
        <v>B5</v>
      </c>
      <c r="I52" s="54" t="s">
        <v>15</v>
      </c>
      <c r="J52" s="55" t="str">
        <f>$B$1&amp;10</f>
        <v>B10</v>
      </c>
    </row>
    <row r="53" spans="1:10" ht="17.5">
      <c r="A53" s="44">
        <v>17</v>
      </c>
      <c r="B53" s="48" t="str">
        <f>VLOOKUP(H53,'Lista Zespołów'!$A$4:$E$147,3,FALSE)</f>
        <v>MOS WOLA 3</v>
      </c>
      <c r="C53" s="49" t="s">
        <v>15</v>
      </c>
      <c r="D53" s="48" t="str">
        <f>VLOOKUP(J53,'Lista Zespołów'!$A$4:$E$147,3,FALSE)</f>
        <v>KS HALINÓW</v>
      </c>
      <c r="F53" t="s">
        <v>16</v>
      </c>
      <c r="G53" s="44">
        <v>13</v>
      </c>
      <c r="H53" s="55" t="str">
        <f>$B$1&amp;6</f>
        <v>B6</v>
      </c>
      <c r="I53" s="54" t="s">
        <v>15</v>
      </c>
      <c r="J53" s="55" t="str">
        <f>$B$1&amp;9</f>
        <v>B9</v>
      </c>
    </row>
    <row r="54" spans="1:10" ht="17.5">
      <c r="A54" s="44">
        <v>18</v>
      </c>
      <c r="B54" s="48" t="str">
        <f>VLOOKUP(H54,'Lista Zespołów'!$A$4:$E$147,3,FALSE)</f>
        <v>OLIMP TŁUSZCZ 4</v>
      </c>
      <c r="C54" s="49" t="s">
        <v>15</v>
      </c>
      <c r="D54" s="48" t="str">
        <f>VLOOKUP(J54,'Lista Zespołów'!$A$4:$E$147,3,FALSE)</f>
        <v>LEN ŻYRARDÓW 1</v>
      </c>
      <c r="F54" t="s">
        <v>16</v>
      </c>
      <c r="G54" s="44">
        <v>14</v>
      </c>
      <c r="H54" s="55" t="str">
        <f>$B$1&amp;7</f>
        <v>B7</v>
      </c>
      <c r="I54" s="54" t="s">
        <v>15</v>
      </c>
      <c r="J54" s="55" t="str">
        <f>$B$1&amp;8</f>
        <v>B8</v>
      </c>
    </row>
    <row r="55" spans="2:10" ht="17.5">
      <c r="B55" s="48"/>
      <c r="G55" s="56"/>
      <c r="H55" s="55"/>
      <c r="I55" s="54"/>
      <c r="J55" s="55"/>
    </row>
    <row r="56" spans="1:10" ht="17.5">
      <c r="A56" s="44">
        <v>19</v>
      </c>
      <c r="B56" s="48">
        <f>VLOOKUP(H56,'Lista Zespołów'!$A$4:$E$147,3,FALSE)</f>
        <v>0</v>
      </c>
      <c r="C56" s="49" t="s">
        <v>15</v>
      </c>
      <c r="D56" s="48" t="str">
        <f>VLOOKUP(J56,'Lista Zespołów'!$A$4:$E$147,3,FALSE)</f>
        <v>LEN ŻYRARDÓW 1</v>
      </c>
      <c r="F56" t="s">
        <v>16</v>
      </c>
      <c r="G56" s="44">
        <v>13</v>
      </c>
      <c r="H56" s="55" t="str">
        <f>$B$1&amp;12</f>
        <v>B12</v>
      </c>
      <c r="I56" s="54" t="s">
        <v>15</v>
      </c>
      <c r="J56" s="55" t="str">
        <f>$B$1&amp;8</f>
        <v>B8</v>
      </c>
    </row>
    <row r="57" spans="1:10" ht="17.5">
      <c r="A57" s="44">
        <v>20</v>
      </c>
      <c r="B57" s="48" t="str">
        <f>VLOOKUP(H57,'Lista Zespołów'!$A$4:$E$147,3,FALSE)</f>
        <v>KS HALINÓW</v>
      </c>
      <c r="C57" s="49" t="s">
        <v>15</v>
      </c>
      <c r="D57" s="48" t="str">
        <f>VLOOKUP(J57,'Lista Zespołów'!$A$4:$E$147,3,FALSE)</f>
        <v>OLIMP TŁUSZCZ 4</v>
      </c>
      <c r="F57" t="s">
        <v>16</v>
      </c>
      <c r="G57" s="44">
        <v>14</v>
      </c>
      <c r="H57" s="55" t="str">
        <f>$B$1&amp;9</f>
        <v>B9</v>
      </c>
      <c r="I57" s="54" t="s">
        <v>15</v>
      </c>
      <c r="J57" s="55" t="str">
        <f>$B$1&amp;7</f>
        <v>B7</v>
      </c>
    </row>
    <row r="58" spans="1:10" ht="17.5">
      <c r="A58" s="44">
        <v>21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MOS WOLA 3</v>
      </c>
      <c r="F58" t="s">
        <v>16</v>
      </c>
      <c r="G58" s="44">
        <v>15</v>
      </c>
      <c r="H58" s="55" t="str">
        <f>$B$1&amp;10</f>
        <v>B10</v>
      </c>
      <c r="I58" s="54" t="s">
        <v>15</v>
      </c>
      <c r="J58" s="55" t="str">
        <f>$B$1&amp;6</f>
        <v>B6</v>
      </c>
    </row>
    <row r="59" spans="1:10" ht="17.5">
      <c r="A59" s="44">
        <v>22</v>
      </c>
      <c r="B59" s="48">
        <f>VLOOKUP(H59,'Lista Zespołów'!$A$4:$E$147,3,FALSE)</f>
        <v>0</v>
      </c>
      <c r="C59" s="51" t="s">
        <v>15</v>
      </c>
      <c r="D59" s="48" t="str">
        <f>VLOOKUP(J59,'Lista Zespołów'!$A$4:$E$147,3,FALSE)</f>
        <v>OLIMP OSTROŁĘKA 2</v>
      </c>
      <c r="F59" t="s">
        <v>16</v>
      </c>
      <c r="G59" s="44">
        <v>16</v>
      </c>
      <c r="H59" s="55" t="str">
        <f>$B$1&amp;11</f>
        <v>B11</v>
      </c>
      <c r="I59" s="54" t="s">
        <v>15</v>
      </c>
      <c r="J59" s="55" t="str">
        <f>$B$1&amp;5</f>
        <v>B5</v>
      </c>
    </row>
    <row r="60" spans="1:10" ht="17.5">
      <c r="A60" s="44">
        <v>23</v>
      </c>
      <c r="B60" s="48" t="str">
        <f>VLOOKUP(H60,'Lista Zespołów'!$A$4:$E$147,3,FALSE)</f>
        <v>MMKS MIŃSK MAZ. 1</v>
      </c>
      <c r="C60" s="51" t="s">
        <v>15</v>
      </c>
      <c r="D60" s="48" t="str">
        <f>VLOOKUP(J60,'Lista Zespołów'!$A$4:$E$147,3,FALSE)</f>
        <v>SETBALL WARSZAWA 2</v>
      </c>
      <c r="F60" t="s">
        <v>16</v>
      </c>
      <c r="G60" s="44">
        <v>17</v>
      </c>
      <c r="H60" s="55" t="str">
        <f>$B$1&amp;1</f>
        <v>B1</v>
      </c>
      <c r="I60" s="54" t="s">
        <v>15</v>
      </c>
      <c r="J60" s="55" t="str">
        <f>$B$1&amp;4</f>
        <v>B4</v>
      </c>
    </row>
    <row r="61" spans="1:10" ht="17.5">
      <c r="A61" s="44">
        <v>24</v>
      </c>
      <c r="B61" s="48" t="str">
        <f>VLOOKUP(H61,'Lista Zespołów'!$A$4:$E$147,3,FALSE)</f>
        <v>UKS PIĄTKA 1</v>
      </c>
      <c r="C61" s="51" t="s">
        <v>15</v>
      </c>
      <c r="D61" s="48" t="str">
        <f>VLOOKUP(J61,'Lista Zespołów'!$A$4:$E$147,3,FALSE)</f>
        <v>METRO WARSZAWA 2</v>
      </c>
      <c r="F61" t="s">
        <v>16</v>
      </c>
      <c r="G61" s="44">
        <v>18</v>
      </c>
      <c r="H61" s="55" t="str">
        <f aca="true" t="shared" si="13" ref="H61">$B$1&amp;2</f>
        <v>B2</v>
      </c>
      <c r="I61" s="54" t="s">
        <v>15</v>
      </c>
      <c r="J61" s="55" t="str">
        <f aca="true" t="shared" si="14" ref="J61">$B$1&amp;3</f>
        <v>B3</v>
      </c>
    </row>
    <row r="62" spans="1:10" ht="17.5">
      <c r="A62" s="44"/>
      <c r="B62" s="48"/>
      <c r="C62" s="51"/>
      <c r="D62" s="48"/>
      <c r="G62" s="44"/>
      <c r="H62" s="55"/>
      <c r="I62" s="54"/>
      <c r="J62" s="55"/>
    </row>
    <row r="63" spans="1:10" ht="17.5">
      <c r="A63" s="44">
        <v>25</v>
      </c>
      <c r="B63" s="48" t="str">
        <f>VLOOKUP(H63,'Lista Zespołów'!$A$4:$E$147,3,FALSE)</f>
        <v>METRO WARSZAWA 2</v>
      </c>
      <c r="C63" s="49" t="s">
        <v>15</v>
      </c>
      <c r="D63" s="48">
        <f>VLOOKUP(J63,'Lista Zespołów'!$A$4:$E$147,3,FALSE)</f>
        <v>0</v>
      </c>
      <c r="F63" t="s">
        <v>16</v>
      </c>
      <c r="G63" s="44">
        <v>17</v>
      </c>
      <c r="H63" s="55" t="str">
        <f>$B$1&amp;3</f>
        <v>B3</v>
      </c>
      <c r="I63" s="54" t="s">
        <v>15</v>
      </c>
      <c r="J63" s="55" t="str">
        <f>$B$1&amp;12</f>
        <v>B12</v>
      </c>
    </row>
    <row r="64" spans="1:10" ht="17.5">
      <c r="A64" s="44">
        <v>26</v>
      </c>
      <c r="B64" s="48" t="str">
        <f>VLOOKUP(H64,'Lista Zespołów'!$A$4:$E$147,3,FALSE)</f>
        <v>SETBALL WARSZAWA 2</v>
      </c>
      <c r="C64" s="51" t="s">
        <v>15</v>
      </c>
      <c r="D64" s="48" t="str">
        <f>VLOOKUP(J64,'Lista Zespołów'!$A$4:$E$147,3,FALSE)</f>
        <v>UKS PIĄTKA 1</v>
      </c>
      <c r="F64" t="s">
        <v>16</v>
      </c>
      <c r="G64" s="44">
        <v>18</v>
      </c>
      <c r="H64" s="55" t="str">
        <f>$B$1&amp;4</f>
        <v>B4</v>
      </c>
      <c r="I64" s="54" t="s">
        <v>15</v>
      </c>
      <c r="J64" s="55" t="str">
        <f>$B$1&amp;2</f>
        <v>B2</v>
      </c>
    </row>
    <row r="65" spans="1:10" ht="17.5">
      <c r="A65" s="44">
        <v>27</v>
      </c>
      <c r="B65" s="48" t="str">
        <f>VLOOKUP(H65,'Lista Zespołów'!$A$4:$E$147,3,FALSE)</f>
        <v>OLIMP OSTROŁĘKA 2</v>
      </c>
      <c r="C65" s="51" t="s">
        <v>15</v>
      </c>
      <c r="D65" s="48" t="str">
        <f>VLOOKUP(J65,'Lista Zespołów'!$A$4:$E$147,3,FALSE)</f>
        <v>MMKS MIŃSK MAZ. 1</v>
      </c>
      <c r="F65" t="s">
        <v>16</v>
      </c>
      <c r="G65" s="44">
        <v>19</v>
      </c>
      <c r="H65" s="55" t="str">
        <f>$B$1&amp;5</f>
        <v>B5</v>
      </c>
      <c r="I65" s="54" t="s">
        <v>15</v>
      </c>
      <c r="J65" s="55" t="str">
        <f>$B$1&amp;1</f>
        <v>B1</v>
      </c>
    </row>
    <row r="66" spans="1:10" ht="18">
      <c r="A66" s="44">
        <v>28</v>
      </c>
      <c r="B66" s="48" t="str">
        <f>VLOOKUP(H66,'Lista Zespołów'!$A$4:$E$147,3,FALSE)</f>
        <v>MOS WOLA 3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20</v>
      </c>
      <c r="H66" s="55" t="str">
        <f>$B$1&amp;6</f>
        <v>B6</v>
      </c>
      <c r="I66" s="54" t="s">
        <v>15</v>
      </c>
      <c r="J66" s="55" t="str">
        <f>$B$1&amp;11</f>
        <v>B11</v>
      </c>
    </row>
    <row r="67" spans="1:10" ht="18">
      <c r="A67" s="44">
        <v>29</v>
      </c>
      <c r="B67" s="48" t="str">
        <f>VLOOKUP(H67,'Lista Zespołów'!$A$4:$E$147,3,FALSE)</f>
        <v>OLIMP TŁUSZCZ 4</v>
      </c>
      <c r="C67" s="74" t="s">
        <v>15</v>
      </c>
      <c r="D67" s="48">
        <f>VLOOKUP(J67,'Lista Zespołów'!$A$4:$E$147,3,FALSE)</f>
        <v>0</v>
      </c>
      <c r="F67" t="s">
        <v>16</v>
      </c>
      <c r="G67" s="44">
        <v>21</v>
      </c>
      <c r="H67" s="55" t="str">
        <f>$B$1&amp;7</f>
        <v>B7</v>
      </c>
      <c r="I67" s="54" t="s">
        <v>15</v>
      </c>
      <c r="J67" s="55" t="str">
        <f>$B$1&amp;10</f>
        <v>B10</v>
      </c>
    </row>
    <row r="68" spans="1:10" ht="18">
      <c r="A68" s="44">
        <v>30</v>
      </c>
      <c r="B68" s="48" t="str">
        <f>VLOOKUP(H68,'Lista Zespołów'!$A$4:$E$147,3,FALSE)</f>
        <v>LEN ŻYRARDÓW 1</v>
      </c>
      <c r="C68" s="74" t="s">
        <v>15</v>
      </c>
      <c r="D68" s="48" t="str">
        <f>VLOOKUP(J68,'Lista Zespołów'!$A$4:$E$147,3,FALSE)</f>
        <v>KS HALINÓW</v>
      </c>
      <c r="F68" t="s">
        <v>16</v>
      </c>
      <c r="G68" s="44">
        <v>22</v>
      </c>
      <c r="H68" s="55" t="str">
        <f>$B$1&amp;8</f>
        <v>B8</v>
      </c>
      <c r="I68" s="54" t="s">
        <v>15</v>
      </c>
      <c r="J68" s="55" t="str">
        <f>$B$1&amp;9</f>
        <v>B9</v>
      </c>
    </row>
    <row r="69" spans="2:10" ht="18">
      <c r="B69" s="50"/>
      <c r="C69" s="51"/>
      <c r="D69" s="50"/>
      <c r="G69" s="44"/>
      <c r="H69" s="45"/>
      <c r="I69" s="46"/>
      <c r="J69" s="45"/>
    </row>
    <row r="70" spans="1:10" ht="17.5">
      <c r="A70" s="44">
        <v>31</v>
      </c>
      <c r="B70" s="48">
        <f>VLOOKUP(H70,'Lista Zespołów'!$A$4:$E$147,3,FALSE)</f>
        <v>0</v>
      </c>
      <c r="C70" s="49" t="s">
        <v>15</v>
      </c>
      <c r="D70" s="48" t="str">
        <f>VLOOKUP(J70,'Lista Zespołów'!$A$4:$E$147,3,FALSE)</f>
        <v>KS HALINÓW</v>
      </c>
      <c r="F70" t="s">
        <v>16</v>
      </c>
      <c r="G70" s="44">
        <v>21</v>
      </c>
      <c r="H70" s="55" t="str">
        <f>$B$1&amp;12</f>
        <v>B12</v>
      </c>
      <c r="I70" s="54" t="s">
        <v>15</v>
      </c>
      <c r="J70" s="55" t="str">
        <f>$B$1&amp;9</f>
        <v>B9</v>
      </c>
    </row>
    <row r="71" spans="1:10" ht="17.5">
      <c r="A71" s="44">
        <v>32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LEN ŻYRARDÓW 1</v>
      </c>
      <c r="F71" t="s">
        <v>16</v>
      </c>
      <c r="G71" s="44">
        <v>22</v>
      </c>
      <c r="H71" s="55" t="str">
        <f>$B$1&amp;10</f>
        <v>B10</v>
      </c>
      <c r="I71" s="54" t="s">
        <v>15</v>
      </c>
      <c r="J71" s="55" t="str">
        <f>$B$1&amp;8</f>
        <v>B8</v>
      </c>
    </row>
    <row r="72" spans="1:10" ht="17.5">
      <c r="A72" s="44">
        <v>33</v>
      </c>
      <c r="B72" s="48">
        <f>VLOOKUP(H72,'Lista Zespołów'!$A$4:$E$147,3,FALSE)</f>
        <v>0</v>
      </c>
      <c r="C72" s="51" t="s">
        <v>15</v>
      </c>
      <c r="D72" s="48" t="str">
        <f>VLOOKUP(J72,'Lista Zespołów'!$A$4:$E$147,3,FALSE)</f>
        <v>OLIMP TŁUSZCZ 4</v>
      </c>
      <c r="F72" t="s">
        <v>16</v>
      </c>
      <c r="G72" s="44">
        <v>23</v>
      </c>
      <c r="H72" s="55" t="str">
        <f>$B$1&amp;11</f>
        <v>B11</v>
      </c>
      <c r="I72" s="54" t="s">
        <v>15</v>
      </c>
      <c r="J72" s="55" t="str">
        <f>$B$1&amp;7</f>
        <v>B7</v>
      </c>
    </row>
    <row r="73" spans="1:10" ht="18">
      <c r="A73" s="44">
        <v>34</v>
      </c>
      <c r="B73" s="48" t="str">
        <f>VLOOKUP(H73,'Lista Zespołów'!$A$4:$E$147,3,FALSE)</f>
        <v>MMKS MIŃSK MAZ. 1</v>
      </c>
      <c r="C73" s="74" t="s">
        <v>15</v>
      </c>
      <c r="D73" s="48" t="str">
        <f>VLOOKUP(J73,'Lista Zespołów'!$A$4:$E$147,3,FALSE)</f>
        <v>MOS WOLA 3</v>
      </c>
      <c r="F73" t="s">
        <v>16</v>
      </c>
      <c r="G73" s="44">
        <v>24</v>
      </c>
      <c r="H73" s="55" t="str">
        <f>$B$1&amp;1</f>
        <v>B1</v>
      </c>
      <c r="I73" s="54" t="s">
        <v>15</v>
      </c>
      <c r="J73" s="55" t="str">
        <f>$B$1&amp;6</f>
        <v>B6</v>
      </c>
    </row>
    <row r="74" spans="1:10" ht="18">
      <c r="A74" s="44">
        <v>35</v>
      </c>
      <c r="B74" s="48" t="str">
        <f>VLOOKUP(H74,'Lista Zespołów'!$A$4:$E$147,3,FALSE)</f>
        <v>UKS PIĄTKA 1</v>
      </c>
      <c r="C74" s="74" t="s">
        <v>15</v>
      </c>
      <c r="D74" s="48" t="str">
        <f>VLOOKUP(J74,'Lista Zespołów'!$A$4:$E$147,3,FALSE)</f>
        <v>OLIMP OSTROŁĘKA 2</v>
      </c>
      <c r="F74" t="s">
        <v>16</v>
      </c>
      <c r="G74" s="44">
        <v>25</v>
      </c>
      <c r="H74" s="55" t="str">
        <f>$B$1&amp;2</f>
        <v>B2</v>
      </c>
      <c r="I74" s="54" t="s">
        <v>15</v>
      </c>
      <c r="J74" s="55" t="str">
        <f>$B$1&amp;5</f>
        <v>B5</v>
      </c>
    </row>
    <row r="75" spans="1:10" ht="18">
      <c r="A75" s="44">
        <v>36</v>
      </c>
      <c r="B75" s="48" t="str">
        <f>VLOOKUP(H75,'Lista Zespołów'!$A$4:$E$147,3,FALSE)</f>
        <v>METRO WARSZAWA 2</v>
      </c>
      <c r="C75" s="74" t="s">
        <v>15</v>
      </c>
      <c r="D75" s="48" t="str">
        <f>VLOOKUP(J75,'Lista Zespołów'!$A$4:$E$147,3,FALSE)</f>
        <v>SETBALL WARSZAWA 2</v>
      </c>
      <c r="F75" t="s">
        <v>16</v>
      </c>
      <c r="G75" s="44">
        <v>26</v>
      </c>
      <c r="H75" s="55" t="str">
        <f aca="true" t="shared" si="15" ref="H75">$B$1&amp;3</f>
        <v>B3</v>
      </c>
      <c r="I75" s="54" t="s">
        <v>15</v>
      </c>
      <c r="J75" s="55" t="str">
        <f aca="true" t="shared" si="16" ref="J75">$B$1&amp;4</f>
        <v>B4</v>
      </c>
    </row>
    <row r="76" spans="2:10" ht="18">
      <c r="B76" s="50"/>
      <c r="C76" s="51"/>
      <c r="D76" s="50"/>
      <c r="H76" s="45"/>
      <c r="I76" s="46"/>
      <c r="J76" s="45"/>
    </row>
    <row r="77" spans="1:10" ht="17.5">
      <c r="A77" s="44">
        <v>37</v>
      </c>
      <c r="B77" s="48" t="str">
        <f>VLOOKUP(H77,'Lista Zespołów'!$A$4:$E$147,3,FALSE)</f>
        <v>SETBALL WARSZAWA 2</v>
      </c>
      <c r="C77" s="49" t="s">
        <v>15</v>
      </c>
      <c r="D77" s="48">
        <f>VLOOKUP(J77,'Lista Zespołów'!$A$4:$E$147,3,FALSE)</f>
        <v>0</v>
      </c>
      <c r="F77" t="s">
        <v>16</v>
      </c>
      <c r="G77" s="44">
        <v>25</v>
      </c>
      <c r="H77" s="55" t="str">
        <f>$B$1&amp;4</f>
        <v>B4</v>
      </c>
      <c r="I77" s="54" t="s">
        <v>15</v>
      </c>
      <c r="J77" s="55" t="str">
        <f>$B$1&amp;12</f>
        <v>B12</v>
      </c>
    </row>
    <row r="78" spans="1:10" ht="17.5">
      <c r="A78" s="44">
        <v>38</v>
      </c>
      <c r="B78" s="48" t="str">
        <f>VLOOKUP(H78,'Lista Zespołów'!$A$4:$E$147,3,FALSE)</f>
        <v>OLIMP OSTROŁĘKA 2</v>
      </c>
      <c r="C78" s="51" t="s">
        <v>15</v>
      </c>
      <c r="D78" s="48" t="str">
        <f>VLOOKUP(J78,'Lista Zespołów'!$A$4:$E$147,3,FALSE)</f>
        <v>METRO WARSZAWA 2</v>
      </c>
      <c r="F78" t="s">
        <v>16</v>
      </c>
      <c r="G78" s="44">
        <v>26</v>
      </c>
      <c r="H78" s="55" t="str">
        <f>$B$1&amp;5</f>
        <v>B5</v>
      </c>
      <c r="I78" s="54" t="s">
        <v>15</v>
      </c>
      <c r="J78" s="55" t="str">
        <f>$B$1&amp;3</f>
        <v>B3</v>
      </c>
    </row>
    <row r="79" spans="1:10" ht="17.5">
      <c r="A79" s="44">
        <v>39</v>
      </c>
      <c r="B79" s="48" t="str">
        <f>VLOOKUP(H79,'Lista Zespołów'!$A$4:$E$147,3,FALSE)</f>
        <v>MOS WOLA 3</v>
      </c>
      <c r="C79" s="51" t="s">
        <v>15</v>
      </c>
      <c r="D79" s="48" t="str">
        <f>VLOOKUP(J79,'Lista Zespołów'!$A$4:$E$147,3,FALSE)</f>
        <v>UKS PIĄTKA 1</v>
      </c>
      <c r="F79" t="s">
        <v>16</v>
      </c>
      <c r="G79" s="44">
        <v>27</v>
      </c>
      <c r="H79" s="55" t="str">
        <f>$B$1&amp;6</f>
        <v>B6</v>
      </c>
      <c r="I79" s="54" t="s">
        <v>15</v>
      </c>
      <c r="J79" s="55" t="str">
        <f>$B$1&amp;2</f>
        <v>B2</v>
      </c>
    </row>
    <row r="80" spans="1:10" ht="18">
      <c r="A80" s="44">
        <v>40</v>
      </c>
      <c r="B80" s="48" t="str">
        <f>VLOOKUP(H80,'Lista Zespołów'!$A$4:$E$147,3,FALSE)</f>
        <v>OLIMP TŁUSZCZ 4</v>
      </c>
      <c r="C80" s="74" t="s">
        <v>15</v>
      </c>
      <c r="D80" s="48" t="str">
        <f>VLOOKUP(J80,'Lista Zespołów'!$A$4:$E$147,3,FALSE)</f>
        <v>MMKS MIŃSK MAZ. 1</v>
      </c>
      <c r="F80" t="s">
        <v>16</v>
      </c>
      <c r="G80" s="44">
        <v>28</v>
      </c>
      <c r="H80" s="55" t="str">
        <f>$B$1&amp;7</f>
        <v>B7</v>
      </c>
      <c r="I80" s="54" t="s">
        <v>15</v>
      </c>
      <c r="J80" s="55" t="str">
        <f>$B$1&amp;1</f>
        <v>B1</v>
      </c>
    </row>
    <row r="81" spans="1:10" ht="18">
      <c r="A81" s="44">
        <v>41</v>
      </c>
      <c r="B81" s="48" t="str">
        <f>VLOOKUP(H81,'Lista Zespołów'!$A$4:$E$147,3,FALSE)</f>
        <v>LEN ŻYRARDÓW 1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29</v>
      </c>
      <c r="H81" s="55" t="str">
        <f>$B$1&amp;8</f>
        <v>B8</v>
      </c>
      <c r="I81" s="54" t="s">
        <v>15</v>
      </c>
      <c r="J81" s="55" t="str">
        <f>$B$1&amp;11</f>
        <v>B11</v>
      </c>
    </row>
    <row r="82" spans="1:10" ht="18">
      <c r="A82" s="44">
        <v>42</v>
      </c>
      <c r="B82" s="48" t="str">
        <f>VLOOKUP(H82,'Lista Zespołów'!$A$4:$E$147,3,FALSE)</f>
        <v>KS HALINÓW</v>
      </c>
      <c r="C82" s="74" t="s">
        <v>15</v>
      </c>
      <c r="D82" s="48">
        <f>VLOOKUP(J82,'Lista Zespołów'!$A$4:$E$147,3,FALSE)</f>
        <v>0</v>
      </c>
      <c r="F82" t="s">
        <v>16</v>
      </c>
      <c r="G82" s="44">
        <v>30</v>
      </c>
      <c r="H82" s="55" t="str">
        <f>$B$1&amp;9</f>
        <v>B9</v>
      </c>
      <c r="I82" s="54" t="s">
        <v>15</v>
      </c>
      <c r="J82" s="55" t="str">
        <f>$B$1&amp;10</f>
        <v>B10</v>
      </c>
    </row>
    <row r="84" spans="1:10" ht="17.5">
      <c r="A84" s="44">
        <v>43</v>
      </c>
      <c r="B84" s="48">
        <f>VLOOKUP(H84,'Lista Zespołów'!$A$4:$E$147,3,FALSE)</f>
        <v>0</v>
      </c>
      <c r="C84" s="49" t="s">
        <v>15</v>
      </c>
      <c r="D84" s="48">
        <f>VLOOKUP(J84,'Lista Zespołów'!$A$4:$E$147,3,FALSE)</f>
        <v>0</v>
      </c>
      <c r="F84" t="s">
        <v>16</v>
      </c>
      <c r="G84" s="44">
        <v>25</v>
      </c>
      <c r="H84" s="55" t="str">
        <f>$B$1&amp;12</f>
        <v>B12</v>
      </c>
      <c r="I84" s="54" t="s">
        <v>15</v>
      </c>
      <c r="J84" s="55" t="str">
        <f>$B$1&amp;10</f>
        <v>B10</v>
      </c>
    </row>
    <row r="85" spans="1:10" ht="17.5">
      <c r="A85" s="44">
        <v>44</v>
      </c>
      <c r="B85" s="48">
        <f>VLOOKUP(H85,'Lista Zespołów'!$A$4:$E$147,3,FALSE)</f>
        <v>0</v>
      </c>
      <c r="C85" s="51" t="s">
        <v>15</v>
      </c>
      <c r="D85" s="48" t="str">
        <f>VLOOKUP(J85,'Lista Zespołów'!$A$4:$E$147,3,FALSE)</f>
        <v>KS HALINÓW</v>
      </c>
      <c r="F85" t="s">
        <v>16</v>
      </c>
      <c r="G85" s="44">
        <v>26</v>
      </c>
      <c r="H85" s="55" t="str">
        <f>$B$1&amp;11</f>
        <v>B11</v>
      </c>
      <c r="I85" s="54" t="s">
        <v>15</v>
      </c>
      <c r="J85" s="55" t="str">
        <f>$B$1&amp;9</f>
        <v>B9</v>
      </c>
    </row>
    <row r="86" spans="1:10" ht="17.5">
      <c r="A86" s="44">
        <v>45</v>
      </c>
      <c r="B86" s="48" t="str">
        <f>VLOOKUP(H86,'Lista Zespołów'!$A$4:$E$147,3,FALSE)</f>
        <v>MMKS MIŃSK MAZ. 1</v>
      </c>
      <c r="C86" s="51" t="s">
        <v>15</v>
      </c>
      <c r="D86" s="48" t="str">
        <f>VLOOKUP(J86,'Lista Zespołów'!$A$4:$E$147,3,FALSE)</f>
        <v>LEN ŻYRARDÓW 1</v>
      </c>
      <c r="F86" t="s">
        <v>16</v>
      </c>
      <c r="G86" s="44">
        <v>27</v>
      </c>
      <c r="H86" s="55" t="str">
        <f>$B$1&amp;1</f>
        <v>B1</v>
      </c>
      <c r="I86" s="54" t="s">
        <v>15</v>
      </c>
      <c r="J86" s="55" t="str">
        <f>$B$1&amp;8</f>
        <v>B8</v>
      </c>
    </row>
    <row r="87" spans="1:10" ht="18">
      <c r="A87" s="44">
        <v>46</v>
      </c>
      <c r="B87" s="48" t="str">
        <f>VLOOKUP(H87,'Lista Zespołów'!$A$4:$E$147,3,FALSE)</f>
        <v>UKS PIĄTKA 1</v>
      </c>
      <c r="C87" s="74" t="s">
        <v>15</v>
      </c>
      <c r="D87" s="48" t="str">
        <f>VLOOKUP(J87,'Lista Zespołów'!$A$4:$E$147,3,FALSE)</f>
        <v>OLIMP TŁUSZCZ 4</v>
      </c>
      <c r="F87" t="s">
        <v>16</v>
      </c>
      <c r="G87" s="44">
        <v>28</v>
      </c>
      <c r="H87" s="55" t="str">
        <f>$B$1&amp;2</f>
        <v>B2</v>
      </c>
      <c r="I87" s="54" t="s">
        <v>15</v>
      </c>
      <c r="J87" s="55" t="str">
        <f>$B$1&amp;7</f>
        <v>B7</v>
      </c>
    </row>
    <row r="88" spans="1:10" ht="18">
      <c r="A88" s="44">
        <v>47</v>
      </c>
      <c r="B88" s="48" t="str">
        <f>VLOOKUP(H88,'Lista Zespołów'!$A$4:$E$147,3,FALSE)</f>
        <v>METRO WARSZAWA 2</v>
      </c>
      <c r="C88" s="74" t="s">
        <v>15</v>
      </c>
      <c r="D88" s="48" t="str">
        <f>VLOOKUP(J88,'Lista Zespołów'!$A$4:$E$147,3,FALSE)</f>
        <v>MOS WOLA 3</v>
      </c>
      <c r="F88" t="s">
        <v>16</v>
      </c>
      <c r="G88" s="44">
        <v>29</v>
      </c>
      <c r="H88" s="55" t="str">
        <f>$B$1&amp;3</f>
        <v>B3</v>
      </c>
      <c r="I88" s="54" t="s">
        <v>15</v>
      </c>
      <c r="J88" s="55" t="str">
        <f>$B$1&amp;6</f>
        <v>B6</v>
      </c>
    </row>
    <row r="89" spans="1:10" ht="18">
      <c r="A89" s="44">
        <v>48</v>
      </c>
      <c r="B89" s="48" t="str">
        <f>VLOOKUP(H89,'Lista Zespołów'!$A$4:$E$147,3,FALSE)</f>
        <v>SETBALL WARSZAWA 2</v>
      </c>
      <c r="C89" s="74" t="s">
        <v>15</v>
      </c>
      <c r="D89" s="48" t="str">
        <f>VLOOKUP(J89,'Lista Zespołów'!$A$4:$E$147,3,FALSE)</f>
        <v>OLIMP OSTROŁĘKA 2</v>
      </c>
      <c r="F89" t="s">
        <v>16</v>
      </c>
      <c r="G89" s="44">
        <v>30</v>
      </c>
      <c r="H89" s="55" t="str">
        <f>$B$1&amp;4</f>
        <v>B4</v>
      </c>
      <c r="I89" s="54" t="s">
        <v>15</v>
      </c>
      <c r="J89" s="55" t="str">
        <f>$B$1&amp;5</f>
        <v>B5</v>
      </c>
    </row>
    <row r="91" spans="1:10" ht="17.5">
      <c r="A91" s="44">
        <v>49</v>
      </c>
      <c r="B91" s="48" t="str">
        <f>VLOOKUP(H91,'Lista Zespołów'!$A$4:$E$147,3,FALSE)</f>
        <v>OLIMP OSTROŁĘKA 2</v>
      </c>
      <c r="C91" s="49" t="s">
        <v>15</v>
      </c>
      <c r="D91" s="48">
        <f>VLOOKUP(J91,'Lista Zespołów'!$A$4:$E$147,3,FALSE)</f>
        <v>0</v>
      </c>
      <c r="F91" t="s">
        <v>16</v>
      </c>
      <c r="G91" s="44">
        <v>25</v>
      </c>
      <c r="H91" s="55" t="str">
        <f>$B$1&amp;5</f>
        <v>B5</v>
      </c>
      <c r="I91" s="54" t="s">
        <v>15</v>
      </c>
      <c r="J91" s="55" t="str">
        <f>$B$1&amp;12</f>
        <v>B12</v>
      </c>
    </row>
    <row r="92" spans="1:10" ht="17.5">
      <c r="A92" s="44">
        <v>50</v>
      </c>
      <c r="B92" s="48" t="str">
        <f>VLOOKUP(H92,'Lista Zespołów'!$A$4:$E$147,3,FALSE)</f>
        <v>MOS WOLA 3</v>
      </c>
      <c r="C92" s="51" t="s">
        <v>15</v>
      </c>
      <c r="D92" s="48" t="str">
        <f>VLOOKUP(J92,'Lista Zespołów'!$A$4:$E$147,3,FALSE)</f>
        <v>SETBALL WARSZAWA 2</v>
      </c>
      <c r="F92" t="s">
        <v>16</v>
      </c>
      <c r="G92" s="44">
        <v>26</v>
      </c>
      <c r="H92" s="55" t="str">
        <f>$B$1&amp;6</f>
        <v>B6</v>
      </c>
      <c r="I92" s="54" t="s">
        <v>15</v>
      </c>
      <c r="J92" s="55" t="str">
        <f>$B$1&amp;4</f>
        <v>B4</v>
      </c>
    </row>
    <row r="93" spans="1:10" ht="17.5">
      <c r="A93" s="44">
        <v>51</v>
      </c>
      <c r="B93" s="48" t="str">
        <f>VLOOKUP(H93,'Lista Zespołów'!$A$4:$E$147,3,FALSE)</f>
        <v>OLIMP TŁUSZCZ 4</v>
      </c>
      <c r="C93" s="51" t="s">
        <v>15</v>
      </c>
      <c r="D93" s="48" t="str">
        <f>VLOOKUP(J93,'Lista Zespołów'!$A$4:$E$147,3,FALSE)</f>
        <v>METRO WARSZAWA 2</v>
      </c>
      <c r="F93" t="s">
        <v>16</v>
      </c>
      <c r="G93" s="44">
        <v>27</v>
      </c>
      <c r="H93" s="55" t="str">
        <f>$B$1&amp;7</f>
        <v>B7</v>
      </c>
      <c r="I93" s="54" t="s">
        <v>15</v>
      </c>
      <c r="J93" s="55" t="str">
        <f>$B$1&amp;3</f>
        <v>B3</v>
      </c>
    </row>
    <row r="94" spans="1:10" ht="18">
      <c r="A94" s="44">
        <v>52</v>
      </c>
      <c r="B94" s="48" t="str">
        <f>VLOOKUP(H94,'Lista Zespołów'!$A$4:$E$147,3,FALSE)</f>
        <v>LEN ŻYRARDÓW 1</v>
      </c>
      <c r="C94" s="74" t="s">
        <v>15</v>
      </c>
      <c r="D94" s="48" t="str">
        <f>VLOOKUP(J94,'Lista Zespołów'!$A$4:$E$147,3,FALSE)</f>
        <v>UKS PIĄTKA 1</v>
      </c>
      <c r="F94" t="s">
        <v>16</v>
      </c>
      <c r="G94" s="44">
        <v>28</v>
      </c>
      <c r="H94" s="55" t="str">
        <f>$B$1&amp;8</f>
        <v>B8</v>
      </c>
      <c r="I94" s="54" t="s">
        <v>15</v>
      </c>
      <c r="J94" s="55" t="str">
        <f>$B$1&amp;2</f>
        <v>B2</v>
      </c>
    </row>
    <row r="95" spans="1:10" ht="18">
      <c r="A95" s="44">
        <v>53</v>
      </c>
      <c r="B95" s="48" t="str">
        <f>VLOOKUP(H95,'Lista Zespołów'!$A$4:$E$147,3,FALSE)</f>
        <v>KS HALINÓW</v>
      </c>
      <c r="C95" s="74" t="s">
        <v>15</v>
      </c>
      <c r="D95" s="48" t="str">
        <f>VLOOKUP(J95,'Lista Zespołów'!$A$4:$E$147,3,FALSE)</f>
        <v>MMKS MIŃSK MAZ. 1</v>
      </c>
      <c r="F95" t="s">
        <v>16</v>
      </c>
      <c r="G95" s="44">
        <v>29</v>
      </c>
      <c r="H95" s="55" t="str">
        <f>$B$1&amp;9</f>
        <v>B9</v>
      </c>
      <c r="I95" s="54" t="s">
        <v>15</v>
      </c>
      <c r="J95" s="55" t="str">
        <f>$B$1&amp;1</f>
        <v>B1</v>
      </c>
    </row>
    <row r="96" spans="1:10" ht="18">
      <c r="A96" s="44">
        <v>54</v>
      </c>
      <c r="B96" s="48">
        <f>VLOOKUP(H96,'Lista Zespołów'!$A$4:$E$147,3,FALSE)</f>
        <v>0</v>
      </c>
      <c r="C96" s="74" t="s">
        <v>15</v>
      </c>
      <c r="D96" s="48">
        <f>VLOOKUP(J96,'Lista Zespołów'!$A$4:$E$147,3,FALSE)</f>
        <v>0</v>
      </c>
      <c r="F96" t="s">
        <v>16</v>
      </c>
      <c r="G96" s="44">
        <v>30</v>
      </c>
      <c r="H96" s="55" t="str">
        <f>$B$1&amp;10</f>
        <v>B10</v>
      </c>
      <c r="I96" s="54" t="s">
        <v>15</v>
      </c>
      <c r="J96" s="55" t="str">
        <f>$B$1&amp;11</f>
        <v>B11</v>
      </c>
    </row>
    <row r="98" spans="1:10" ht="17.5">
      <c r="A98" s="44">
        <v>55</v>
      </c>
      <c r="B98" s="48">
        <f>VLOOKUP(H98,'Lista Zespołów'!$A$4:$E$147,3,FALSE)</f>
        <v>0</v>
      </c>
      <c r="C98" s="49" t="s">
        <v>15</v>
      </c>
      <c r="D98" s="48">
        <f>VLOOKUP(J98,'Lista Zespołów'!$A$4:$E$147,3,FALSE)</f>
        <v>0</v>
      </c>
      <c r="F98" t="s">
        <v>16</v>
      </c>
      <c r="G98" s="44">
        <v>25</v>
      </c>
      <c r="H98" s="55" t="str">
        <f>$B$1&amp;12</f>
        <v>B12</v>
      </c>
      <c r="I98" s="54" t="s">
        <v>15</v>
      </c>
      <c r="J98" s="55" t="str">
        <f>$B$1&amp;11</f>
        <v>B11</v>
      </c>
    </row>
    <row r="99" spans="1:10" ht="17.5">
      <c r="A99" s="44">
        <v>56</v>
      </c>
      <c r="B99" s="48" t="str">
        <f>VLOOKUP(H99,'Lista Zespołów'!$A$4:$E$147,3,FALSE)</f>
        <v>MMKS MIŃSK MAZ. 1</v>
      </c>
      <c r="C99" s="51" t="s">
        <v>15</v>
      </c>
      <c r="D99" s="48">
        <f>VLOOKUP(J99,'Lista Zespołów'!$A$4:$E$147,3,FALSE)</f>
        <v>0</v>
      </c>
      <c r="F99" t="s">
        <v>16</v>
      </c>
      <c r="G99" s="44">
        <v>26</v>
      </c>
      <c r="H99" s="55" t="str">
        <f>$B$1&amp;1</f>
        <v>B1</v>
      </c>
      <c r="I99" s="54" t="s">
        <v>15</v>
      </c>
      <c r="J99" s="55" t="str">
        <f>$B$1&amp;10</f>
        <v>B10</v>
      </c>
    </row>
    <row r="100" spans="1:10" ht="17.5">
      <c r="A100" s="44">
        <v>57</v>
      </c>
      <c r="B100" s="48" t="str">
        <f>VLOOKUP(H100,'Lista Zespołów'!$A$4:$E$147,3,FALSE)</f>
        <v>UKS PIĄTKA 1</v>
      </c>
      <c r="C100" s="51" t="s">
        <v>15</v>
      </c>
      <c r="D100" s="48" t="str">
        <f>VLOOKUP(J100,'Lista Zespołów'!$A$4:$E$147,3,FALSE)</f>
        <v>KS HALINÓW</v>
      </c>
      <c r="F100" t="s">
        <v>16</v>
      </c>
      <c r="G100" s="44">
        <v>27</v>
      </c>
      <c r="H100" s="55" t="str">
        <f>$B$1&amp;2</f>
        <v>B2</v>
      </c>
      <c r="I100" s="54" t="s">
        <v>15</v>
      </c>
      <c r="J100" s="55" t="str">
        <f>$B$1&amp;9</f>
        <v>B9</v>
      </c>
    </row>
    <row r="101" spans="1:10" ht="18">
      <c r="A101" s="44">
        <v>58</v>
      </c>
      <c r="B101" s="48" t="str">
        <f>VLOOKUP(H101,'Lista Zespołów'!$A$4:$E$147,3,FALSE)</f>
        <v>METRO WARSZAWA 2</v>
      </c>
      <c r="C101" s="74" t="s">
        <v>15</v>
      </c>
      <c r="D101" s="48" t="str">
        <f>VLOOKUP(J101,'Lista Zespołów'!$A$4:$E$147,3,FALSE)</f>
        <v>LEN ŻYRARDÓW 1</v>
      </c>
      <c r="F101" t="s">
        <v>16</v>
      </c>
      <c r="G101" s="44">
        <v>28</v>
      </c>
      <c r="H101" s="55" t="str">
        <f>$B$1&amp;3</f>
        <v>B3</v>
      </c>
      <c r="I101" s="54" t="s">
        <v>15</v>
      </c>
      <c r="J101" s="55" t="str">
        <f>$B$1&amp;8</f>
        <v>B8</v>
      </c>
    </row>
    <row r="102" spans="1:10" ht="18">
      <c r="A102" s="44">
        <v>59</v>
      </c>
      <c r="B102" s="48" t="str">
        <f>VLOOKUP(H102,'Lista Zespołów'!$A$4:$E$147,3,FALSE)</f>
        <v>SETBALL WARSZAWA 2</v>
      </c>
      <c r="C102" s="74" t="s">
        <v>15</v>
      </c>
      <c r="D102" s="48" t="str">
        <f>VLOOKUP(J102,'Lista Zespołów'!$A$4:$E$147,3,FALSE)</f>
        <v>OLIMP TŁUSZCZ 4</v>
      </c>
      <c r="F102" t="s">
        <v>16</v>
      </c>
      <c r="G102" s="44">
        <v>29</v>
      </c>
      <c r="H102" s="55" t="str">
        <f>$B$1&amp;4</f>
        <v>B4</v>
      </c>
      <c r="I102" s="54" t="s">
        <v>15</v>
      </c>
      <c r="J102" s="55" t="str">
        <f>$B$1&amp;7</f>
        <v>B7</v>
      </c>
    </row>
    <row r="103" spans="1:10" ht="18">
      <c r="A103" s="44">
        <v>60</v>
      </c>
      <c r="B103" s="48" t="str">
        <f>VLOOKUP(H103,'Lista Zespołów'!$A$4:$E$147,3,FALSE)</f>
        <v>OLIMP OSTROŁĘKA 2</v>
      </c>
      <c r="C103" s="74" t="s">
        <v>15</v>
      </c>
      <c r="D103" s="48" t="str">
        <f>VLOOKUP(J103,'Lista Zespołów'!$A$4:$E$147,3,FALSE)</f>
        <v>MOS WOLA 3</v>
      </c>
      <c r="F103" t="s">
        <v>16</v>
      </c>
      <c r="G103" s="44">
        <v>30</v>
      </c>
      <c r="H103" s="55" t="str">
        <f>$B$1&amp;5</f>
        <v>B5</v>
      </c>
      <c r="I103" s="54" t="s">
        <v>15</v>
      </c>
      <c r="J103" s="55" t="str">
        <f>$B$1&amp;6</f>
        <v>B6</v>
      </c>
    </row>
    <row r="105" spans="1:10" ht="17.5">
      <c r="A105" s="44">
        <v>61</v>
      </c>
      <c r="B105" s="48" t="str">
        <f>VLOOKUP(H105,'Lista Zespołów'!$A$4:$E$147,3,FALSE)</f>
        <v>MOS WOLA 3</v>
      </c>
      <c r="C105" s="49" t="s">
        <v>15</v>
      </c>
      <c r="D105" s="48">
        <f>VLOOKUP(J105,'Lista Zespołów'!$A$4:$E$147,3,FALSE)</f>
        <v>0</v>
      </c>
      <c r="F105" t="s">
        <v>16</v>
      </c>
      <c r="G105" s="44">
        <v>25</v>
      </c>
      <c r="H105" s="55" t="str">
        <f>$B$1&amp;6</f>
        <v>B6</v>
      </c>
      <c r="I105" s="54" t="s">
        <v>15</v>
      </c>
      <c r="J105" s="55" t="str">
        <f>$B$1&amp;12</f>
        <v>B12</v>
      </c>
    </row>
    <row r="106" spans="1:10" ht="17.5">
      <c r="A106" s="44">
        <v>62</v>
      </c>
      <c r="B106" s="48" t="str">
        <f>VLOOKUP(H106,'Lista Zespołów'!$A$4:$E$147,3,FALSE)</f>
        <v>OLIMP TŁUSZCZ 4</v>
      </c>
      <c r="C106" s="51" t="s">
        <v>15</v>
      </c>
      <c r="D106" s="48" t="str">
        <f>VLOOKUP(J106,'Lista Zespołów'!$A$4:$E$147,3,FALSE)</f>
        <v>OLIMP OSTROŁĘKA 2</v>
      </c>
      <c r="F106" t="s">
        <v>16</v>
      </c>
      <c r="G106" s="44">
        <v>26</v>
      </c>
      <c r="H106" s="55" t="str">
        <f>$B$1&amp;7</f>
        <v>B7</v>
      </c>
      <c r="I106" s="54" t="s">
        <v>15</v>
      </c>
      <c r="J106" s="55" t="str">
        <f>$B$1&amp;5</f>
        <v>B5</v>
      </c>
    </row>
    <row r="107" spans="1:10" ht="17.5">
      <c r="A107" s="44">
        <v>63</v>
      </c>
      <c r="B107" s="48" t="str">
        <f>VLOOKUP(H107,'Lista Zespołów'!$A$4:$E$147,3,FALSE)</f>
        <v>LEN ŻYRARDÓW 1</v>
      </c>
      <c r="C107" s="51" t="s">
        <v>15</v>
      </c>
      <c r="D107" s="48" t="str">
        <f>VLOOKUP(J107,'Lista Zespołów'!$A$4:$E$147,3,FALSE)</f>
        <v>SETBALL WARSZAWA 2</v>
      </c>
      <c r="F107" t="s">
        <v>16</v>
      </c>
      <c r="G107" s="44">
        <v>27</v>
      </c>
      <c r="H107" s="55" t="str">
        <f>$B$1&amp;8</f>
        <v>B8</v>
      </c>
      <c r="I107" s="54" t="s">
        <v>15</v>
      </c>
      <c r="J107" s="55" t="str">
        <f>$B$1&amp;4</f>
        <v>B4</v>
      </c>
    </row>
    <row r="108" spans="1:10" ht="18">
      <c r="A108" s="44">
        <v>64</v>
      </c>
      <c r="B108" s="48" t="str">
        <f>VLOOKUP(H108,'Lista Zespołów'!$A$4:$E$147,3,FALSE)</f>
        <v>KS HALINÓW</v>
      </c>
      <c r="C108" s="74" t="s">
        <v>15</v>
      </c>
      <c r="D108" s="48" t="str">
        <f>VLOOKUP(J108,'Lista Zespołów'!$A$4:$E$147,3,FALSE)</f>
        <v>METRO WARSZAWA 2</v>
      </c>
      <c r="F108" t="s">
        <v>16</v>
      </c>
      <c r="G108" s="44">
        <v>28</v>
      </c>
      <c r="H108" s="55" t="str">
        <f>$B$1&amp;9</f>
        <v>B9</v>
      </c>
      <c r="I108" s="54" t="s">
        <v>15</v>
      </c>
      <c r="J108" s="55" t="str">
        <f>$B$1&amp;3</f>
        <v>B3</v>
      </c>
    </row>
    <row r="109" spans="1:10" ht="18">
      <c r="A109" s="44">
        <v>65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UKS PIĄTKA 1</v>
      </c>
      <c r="F109" t="s">
        <v>16</v>
      </c>
      <c r="G109" s="44">
        <v>29</v>
      </c>
      <c r="H109" s="55" t="str">
        <f>$B$1&amp;10</f>
        <v>B10</v>
      </c>
      <c r="I109" s="54" t="s">
        <v>15</v>
      </c>
      <c r="J109" s="55" t="str">
        <f>$B$1&amp;2</f>
        <v>B2</v>
      </c>
    </row>
    <row r="110" spans="1:10" ht="18">
      <c r="A110" s="44">
        <v>66</v>
      </c>
      <c r="B110" s="48">
        <f>VLOOKUP(H110,'Lista Zespołów'!$A$4:$E$147,3,FALSE)</f>
        <v>0</v>
      </c>
      <c r="C110" s="74" t="s">
        <v>15</v>
      </c>
      <c r="D110" s="48" t="str">
        <f>VLOOKUP(J110,'Lista Zespołów'!$A$4:$E$147,3,FALSE)</f>
        <v>MMKS MIŃSK MAZ. 1</v>
      </c>
      <c r="F110" t="s">
        <v>16</v>
      </c>
      <c r="G110" s="44">
        <v>30</v>
      </c>
      <c r="H110" s="55" t="str">
        <f>$B$1&amp;11</f>
        <v>B11</v>
      </c>
      <c r="I110" s="54" t="s">
        <v>15</v>
      </c>
      <c r="J110" s="55" t="str">
        <f>$B$1&amp;1</f>
        <v>B1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9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9"/>
  <sheetViews>
    <sheetView showGridLines="0" zoomScale="40" zoomScaleNormal="40" workbookViewId="0" topLeftCell="A1">
      <selection activeCell="J12" sqref="J12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6.421875" style="0" customWidth="1"/>
    <col min="20" max="20" width="16.7109375" style="0" customWidth="1"/>
    <col min="21" max="26" width="15.8515625" style="0" hidden="1" customWidth="1"/>
  </cols>
  <sheetData>
    <row r="1" spans="1:7" ht="29.5" thickBot="1">
      <c r="A1" s="34" t="s">
        <v>0</v>
      </c>
      <c r="B1" s="33" t="s">
        <v>18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C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C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OLIMP TŁUSZCZ 1</v>
      </c>
      <c r="C4" s="30">
        <f aca="true" t="shared" si="0" ref="C4:C7">D4*$E$1+E4*$G$1</f>
        <v>8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4</v>
      </c>
      <c r="F4" s="31">
        <f aca="true" t="shared" si="2" ref="F4:F15">E4+D4</f>
        <v>8</v>
      </c>
      <c r="G4" s="31">
        <f>SUM(D$21:D$33)</f>
        <v>96</v>
      </c>
      <c r="H4" s="31">
        <f>SUM(C$21:C$33)</f>
        <v>85</v>
      </c>
      <c r="I4" s="32">
        <f aca="true" t="shared" si="3" ref="I4:I7">_xlfn.IFERROR(G4/H4,0)</f>
        <v>1.1294117647058823</v>
      </c>
      <c r="J4" s="113">
        <v>12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>TIE-BREAK PIASTÓW 1</v>
      </c>
      <c r="C5" s="27">
        <f t="shared" si="0"/>
        <v>14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7</v>
      </c>
      <c r="E5" s="75">
        <f t="shared" si="1"/>
        <v>1</v>
      </c>
      <c r="F5" s="75">
        <f t="shared" si="2"/>
        <v>8</v>
      </c>
      <c r="G5" s="28">
        <f>SUM(F$21:F$33)</f>
        <v>112</v>
      </c>
      <c r="H5" s="28">
        <f>SUM(E$21:E$33)</f>
        <v>57</v>
      </c>
      <c r="I5" s="29">
        <f t="shared" si="3"/>
        <v>1.9649122807017543</v>
      </c>
      <c r="J5" s="113">
        <v>18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UKS LESZNOWOLA 1</v>
      </c>
      <c r="C6" s="30">
        <f t="shared" si="0"/>
        <v>16</v>
      </c>
      <c r="D6" s="31">
        <f t="shared" si="4"/>
        <v>8</v>
      </c>
      <c r="E6" s="31">
        <f t="shared" si="1"/>
        <v>0</v>
      </c>
      <c r="F6" s="31">
        <f t="shared" si="2"/>
        <v>8</v>
      </c>
      <c r="G6" s="31">
        <f>SUM(H$21:H$33)</f>
        <v>120</v>
      </c>
      <c r="H6" s="31">
        <f>SUM(G$21:G$33)</f>
        <v>59</v>
      </c>
      <c r="I6" s="32">
        <f t="shared" si="3"/>
        <v>2.0338983050847457</v>
      </c>
      <c r="J6" s="113">
        <v>20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UKS PIĄTKA 2</v>
      </c>
      <c r="C7" s="27">
        <f t="shared" si="0"/>
        <v>6</v>
      </c>
      <c r="D7" s="75">
        <f t="shared" si="4"/>
        <v>3</v>
      </c>
      <c r="E7" s="75">
        <f t="shared" si="1"/>
        <v>5</v>
      </c>
      <c r="F7" s="75">
        <f t="shared" si="2"/>
        <v>8</v>
      </c>
      <c r="G7" s="28">
        <f>SUM(J$21:J$33)</f>
        <v>89</v>
      </c>
      <c r="H7" s="28">
        <f>SUM(I$21:I$33)</f>
        <v>96</v>
      </c>
      <c r="I7" s="29">
        <f t="shared" si="3"/>
        <v>0.9270833333333334</v>
      </c>
      <c r="J7" s="113">
        <v>10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MMKS MIŃSK MAZ. 3</v>
      </c>
      <c r="C8" s="30">
        <f>D8*$E$1+E8*$G$1</f>
        <v>12</v>
      </c>
      <c r="D8" s="31">
        <f t="shared" si="4"/>
        <v>6</v>
      </c>
      <c r="E8" s="31">
        <f t="shared" si="1"/>
        <v>2</v>
      </c>
      <c r="F8" s="31">
        <f t="shared" si="2"/>
        <v>8</v>
      </c>
      <c r="G8" s="31">
        <f>SUM(L$21:L$33)</f>
        <v>116</v>
      </c>
      <c r="H8" s="31">
        <f>SUM(K$21:K$33)</f>
        <v>74</v>
      </c>
      <c r="I8" s="32">
        <f>_xlfn.IFERROR(G8/H8,0)</f>
        <v>1.5675675675675675</v>
      </c>
      <c r="J8" s="113">
        <v>16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OLIMP OSTROŁĘKA 3</v>
      </c>
      <c r="C9" s="27">
        <f aca="true" t="shared" si="5" ref="C9">D9*$E$1+E9*$G$1</f>
        <v>4</v>
      </c>
      <c r="D9" s="75">
        <f t="shared" si="4"/>
        <v>2</v>
      </c>
      <c r="E9" s="75">
        <f t="shared" si="1"/>
        <v>6</v>
      </c>
      <c r="F9" s="75">
        <f t="shared" si="2"/>
        <v>8</v>
      </c>
      <c r="G9" s="28">
        <f>SUM(N$21:N$33)</f>
        <v>71</v>
      </c>
      <c r="H9" s="28">
        <f>SUM(M$21:M$33)</f>
        <v>99</v>
      </c>
      <c r="I9" s="29">
        <f aca="true" t="shared" si="6" ref="I9">_xlfn.IFERROR(G9/H9,0)</f>
        <v>0.7171717171717171</v>
      </c>
      <c r="J9" s="113">
        <v>8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G-8 BIELANY 4</v>
      </c>
      <c r="C10" s="30">
        <f>D10*$E$1+E10*$G$1</f>
        <v>10</v>
      </c>
      <c r="D10" s="31">
        <f t="shared" si="4"/>
        <v>5</v>
      </c>
      <c r="E10" s="31">
        <f t="shared" si="1"/>
        <v>3</v>
      </c>
      <c r="F10" s="31">
        <f t="shared" si="2"/>
        <v>8</v>
      </c>
      <c r="G10" s="31">
        <f>SUM(P$21:P$33)</f>
        <v>98</v>
      </c>
      <c r="H10" s="31">
        <f>SUM(O$21:O$33)</f>
        <v>81</v>
      </c>
      <c r="I10" s="32">
        <f>_xlfn.IFERROR(G10/H10,0)</f>
        <v>1.2098765432098766</v>
      </c>
      <c r="J10" s="113">
        <v>14</v>
      </c>
      <c r="K10" s="130"/>
      <c r="L10" s="130"/>
      <c r="M10" s="67"/>
      <c r="N10" s="67"/>
      <c r="O10" s="67"/>
      <c r="P10" s="67"/>
      <c r="Q10" s="47"/>
    </row>
    <row r="11" spans="1:17" ht="26.25" customHeight="1">
      <c r="A11" s="12">
        <v>8</v>
      </c>
      <c r="B11" s="13" t="str">
        <f>VLOOKUP($B$1&amp;A11,'Lista Zespołów'!$A$4:$E$147,3,FALSE)</f>
        <v>ISKRA WARSZAWA 5</v>
      </c>
      <c r="C11" s="27">
        <f aca="true" t="shared" si="7" ref="C11">D11*$E$1+E11*$G$1</f>
        <v>2</v>
      </c>
      <c r="D11" s="75">
        <f t="shared" si="4"/>
        <v>1</v>
      </c>
      <c r="E11" s="75">
        <f t="shared" si="1"/>
        <v>7</v>
      </c>
      <c r="F11" s="75">
        <f t="shared" si="2"/>
        <v>8</v>
      </c>
      <c r="G11" s="28">
        <f>SUM(R$21:R$33)</f>
        <v>45</v>
      </c>
      <c r="H11" s="28">
        <f>SUM(Q$21:Q$33)</f>
        <v>118</v>
      </c>
      <c r="I11" s="29">
        <f aca="true" t="shared" si="8" ref="I11">_xlfn.IFERROR(G11/H11,0)</f>
        <v>0.3813559322033898</v>
      </c>
      <c r="J11" s="113">
        <v>6</v>
      </c>
      <c r="K11" s="130"/>
      <c r="L11" s="130"/>
      <c r="M11" s="67"/>
      <c r="N11" s="67"/>
      <c r="O11" s="67"/>
      <c r="P11" s="67"/>
      <c r="Q11" s="47"/>
    </row>
    <row r="12" spans="1:17" ht="26.25" customHeight="1">
      <c r="A12" s="10">
        <v>9</v>
      </c>
      <c r="B12" s="11" t="str">
        <f>VLOOKUP($B$1&amp;A12,'Lista Zespołów'!$A$4:$E$147,3,FALSE)</f>
        <v>LEN ŻYRARDÓW 2</v>
      </c>
      <c r="C12" s="30">
        <f>D12*$E$1+E12*$G$1</f>
        <v>0</v>
      </c>
      <c r="D12" s="31">
        <f t="shared" si="4"/>
        <v>0</v>
      </c>
      <c r="E12" s="31">
        <f t="shared" si="1"/>
        <v>8</v>
      </c>
      <c r="F12" s="31">
        <f t="shared" si="2"/>
        <v>8</v>
      </c>
      <c r="G12" s="31">
        <f>SUM(T$21:T$33)</f>
        <v>42</v>
      </c>
      <c r="H12" s="31">
        <f>SUM(S$21:S$33)</f>
        <v>120</v>
      </c>
      <c r="I12" s="32">
        <f>_xlfn.IFERROR(G12/H12,0)</f>
        <v>0.35</v>
      </c>
      <c r="J12" s="113">
        <v>4</v>
      </c>
      <c r="K12" s="67"/>
      <c r="L12" s="67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7"/>
      <c r="L13" s="67"/>
      <c r="M13" s="67"/>
      <c r="N13" s="67"/>
      <c r="O13" s="67"/>
      <c r="P13" s="67"/>
      <c r="Q13" s="47"/>
    </row>
    <row r="14" spans="1:17" ht="26.25" customHeight="1" hidden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C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OLIMP TŁUSZCZ 1</v>
      </c>
      <c r="D20" s="117"/>
      <c r="E20" s="116" t="str">
        <f>VLOOKUP($B$1&amp;E19,'Lista Zespołów'!$A$4:$E$147,3,FALSE)</f>
        <v>TIE-BREAK PIASTÓW 1</v>
      </c>
      <c r="F20" s="117"/>
      <c r="G20" s="116" t="str">
        <f>VLOOKUP($B$1&amp;G19,'Lista Zespołów'!$A$4:$E$147,3,FALSE)</f>
        <v>UKS LESZNOWOLA 1</v>
      </c>
      <c r="H20" s="117"/>
      <c r="I20" s="116" t="str">
        <f>VLOOKUP($B$1&amp;I19,'Lista Zespołów'!$A$4:$E$147,3,FALSE)</f>
        <v>UKS PIĄTKA 2</v>
      </c>
      <c r="J20" s="117"/>
      <c r="K20" s="126" t="str">
        <f>VLOOKUP($B$1&amp;K19,'Lista Zespołów'!$A$4:$E$147,3,FALSE)</f>
        <v>MMKS MIŃSK MAZ. 3</v>
      </c>
      <c r="L20" s="127"/>
      <c r="M20" s="116" t="str">
        <f>VLOOKUP($B$1&amp;M19,'Lista Zespołów'!$A$4:$E$147,3,FALSE)</f>
        <v>OLIMP OSTROŁĘKA 3</v>
      </c>
      <c r="N20" s="117"/>
      <c r="O20" s="116" t="str">
        <f>VLOOKUP($B$1&amp;O19,'Lista Zespołów'!$A$4:$E$147,3,FALSE)</f>
        <v>G-8 BIELANY 4</v>
      </c>
      <c r="P20" s="117"/>
      <c r="Q20" s="116" t="str">
        <f>VLOOKUP($B$1&amp;Q19,'Lista Zespołów'!$A$4:$E$147,3,FALSE)</f>
        <v>ISKRA WARSZAWA 5</v>
      </c>
      <c r="R20" s="117"/>
      <c r="S20" s="116" t="str">
        <f>VLOOKUP($B$1&amp;S19,'Lista Zespołów'!$A$4:$E$147,3,FALSE)</f>
        <v>LEN ŻYRARDÓW 2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OLIMP TŁUSZCZ 1</v>
      </c>
      <c r="C21" s="85" t="s">
        <v>14</v>
      </c>
      <c r="D21" s="86" t="s">
        <v>14</v>
      </c>
      <c r="E21" s="17">
        <v>10</v>
      </c>
      <c r="F21" s="24">
        <v>15</v>
      </c>
      <c r="G21" s="17">
        <v>11</v>
      </c>
      <c r="H21" s="24">
        <v>15</v>
      </c>
      <c r="I21" s="17">
        <v>16</v>
      </c>
      <c r="J21" s="24">
        <v>14</v>
      </c>
      <c r="K21" s="17">
        <v>4</v>
      </c>
      <c r="L21" s="24">
        <v>15</v>
      </c>
      <c r="M21" s="17">
        <v>15</v>
      </c>
      <c r="N21" s="24">
        <v>3</v>
      </c>
      <c r="O21" s="89">
        <v>10</v>
      </c>
      <c r="P21" s="72">
        <v>15</v>
      </c>
      <c r="Q21" s="89">
        <v>15</v>
      </c>
      <c r="R21" s="72">
        <v>6</v>
      </c>
      <c r="S21" s="89">
        <v>15</v>
      </c>
      <c r="T21" s="72">
        <v>2</v>
      </c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>TIE-BREAK PIASTÓW 1</v>
      </c>
      <c r="C22" s="61">
        <f>IF(F21="","",F21)</f>
        <v>15</v>
      </c>
      <c r="D22" s="62">
        <f>IF(E21="","",E21)</f>
        <v>10</v>
      </c>
      <c r="E22" s="83" t="s">
        <v>14</v>
      </c>
      <c r="F22" s="87" t="s">
        <v>14</v>
      </c>
      <c r="G22" s="21">
        <v>7</v>
      </c>
      <c r="H22" s="25">
        <v>15</v>
      </c>
      <c r="I22" s="21">
        <v>15</v>
      </c>
      <c r="J22" s="25">
        <v>3</v>
      </c>
      <c r="K22" s="21">
        <v>15</v>
      </c>
      <c r="L22" s="25">
        <v>13</v>
      </c>
      <c r="M22" s="21">
        <v>15</v>
      </c>
      <c r="N22" s="25">
        <v>5</v>
      </c>
      <c r="O22" s="90">
        <v>15</v>
      </c>
      <c r="P22" s="81">
        <v>6</v>
      </c>
      <c r="Q22" s="90">
        <v>15</v>
      </c>
      <c r="R22" s="81">
        <v>4</v>
      </c>
      <c r="S22" s="90">
        <v>15</v>
      </c>
      <c r="T22" s="81">
        <v>1</v>
      </c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UKS LESZNOWOLA 1</v>
      </c>
      <c r="C23" s="60">
        <f>IF(H21="","",H21)</f>
        <v>15</v>
      </c>
      <c r="D23" s="63">
        <f>IF(G21="","",G21)</f>
        <v>11</v>
      </c>
      <c r="E23" s="60">
        <f>IF(H22="","",H22)</f>
        <v>15</v>
      </c>
      <c r="F23" s="63">
        <f>IF(G22="","",G22)</f>
        <v>7</v>
      </c>
      <c r="G23" s="88" t="s">
        <v>14</v>
      </c>
      <c r="H23" s="86" t="s">
        <v>14</v>
      </c>
      <c r="I23" s="17">
        <v>15</v>
      </c>
      <c r="J23" s="24">
        <v>12</v>
      </c>
      <c r="K23" s="17">
        <v>15</v>
      </c>
      <c r="L23" s="24">
        <v>13</v>
      </c>
      <c r="M23" s="17">
        <v>15</v>
      </c>
      <c r="N23" s="24">
        <v>4</v>
      </c>
      <c r="O23" s="91">
        <v>15</v>
      </c>
      <c r="P23" s="72">
        <v>5</v>
      </c>
      <c r="Q23" s="91">
        <v>15</v>
      </c>
      <c r="R23" s="72">
        <v>2</v>
      </c>
      <c r="S23" s="91">
        <v>15</v>
      </c>
      <c r="T23" s="72">
        <v>5</v>
      </c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UKS PIĄTKA 2</v>
      </c>
      <c r="C24" s="61">
        <f>IF(J21="","",J21)</f>
        <v>14</v>
      </c>
      <c r="D24" s="62">
        <f>IF(I21="","",I21)</f>
        <v>16</v>
      </c>
      <c r="E24" s="61">
        <f>IF(J22="","",J22)</f>
        <v>3</v>
      </c>
      <c r="F24" s="62">
        <f>IF(I22="","",I22)</f>
        <v>15</v>
      </c>
      <c r="G24" s="61">
        <f>IF(J23="","",J23)</f>
        <v>12</v>
      </c>
      <c r="H24" s="62">
        <f>IF(I23="","",I23)</f>
        <v>15</v>
      </c>
      <c r="I24" s="83" t="s">
        <v>14</v>
      </c>
      <c r="J24" s="87" t="s">
        <v>14</v>
      </c>
      <c r="K24" s="21">
        <v>7</v>
      </c>
      <c r="L24" s="25">
        <v>15</v>
      </c>
      <c r="M24" s="21">
        <v>15</v>
      </c>
      <c r="N24" s="25">
        <v>7</v>
      </c>
      <c r="O24" s="90">
        <v>8</v>
      </c>
      <c r="P24" s="81">
        <v>15</v>
      </c>
      <c r="Q24" s="90">
        <v>15</v>
      </c>
      <c r="R24" s="81">
        <v>7</v>
      </c>
      <c r="S24" s="90">
        <v>15</v>
      </c>
      <c r="T24" s="81">
        <v>6</v>
      </c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MMKS MIŃSK MAZ. 3</v>
      </c>
      <c r="C25" s="61">
        <f>IF(L21="","",L21)</f>
        <v>15</v>
      </c>
      <c r="D25" s="62">
        <f>IF(K21="","",K21)</f>
        <v>4</v>
      </c>
      <c r="E25" s="61">
        <f>IF(L22="","",L22)</f>
        <v>13</v>
      </c>
      <c r="F25" s="62">
        <f>IF(K22="","",K22)</f>
        <v>15</v>
      </c>
      <c r="G25" s="61">
        <f>IF(L23="","",L23)</f>
        <v>13</v>
      </c>
      <c r="H25" s="62">
        <f>IF(K23="","",K23)</f>
        <v>15</v>
      </c>
      <c r="I25" s="61">
        <f>IF(L24="","",L24)</f>
        <v>15</v>
      </c>
      <c r="J25" s="62">
        <f>IF(K24="","",K24)</f>
        <v>7</v>
      </c>
      <c r="K25" s="83" t="s">
        <v>14</v>
      </c>
      <c r="L25" s="82" t="s">
        <v>14</v>
      </c>
      <c r="M25" s="17">
        <v>15</v>
      </c>
      <c r="N25" s="24">
        <v>10</v>
      </c>
      <c r="O25" s="91">
        <v>15</v>
      </c>
      <c r="P25" s="72">
        <v>12</v>
      </c>
      <c r="Q25" s="91">
        <v>15</v>
      </c>
      <c r="R25" s="72">
        <v>3</v>
      </c>
      <c r="S25" s="91">
        <v>15</v>
      </c>
      <c r="T25" s="72">
        <v>8</v>
      </c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OLIMP OSTROŁĘKA 3</v>
      </c>
      <c r="C26" s="61">
        <f>IF(N21="","",N21)</f>
        <v>3</v>
      </c>
      <c r="D26" s="62">
        <f>IF(M21="","",M21)</f>
        <v>15</v>
      </c>
      <c r="E26" s="61">
        <f>IF(N22="","",N22)</f>
        <v>5</v>
      </c>
      <c r="F26" s="62">
        <f>IF(M22="","",M22)</f>
        <v>15</v>
      </c>
      <c r="G26" s="61">
        <f>IF(N23="","",N23)</f>
        <v>4</v>
      </c>
      <c r="H26" s="62">
        <f>IF(M23="","",M23)</f>
        <v>15</v>
      </c>
      <c r="I26" s="61">
        <f>IF(N$24="","",N$24)</f>
        <v>7</v>
      </c>
      <c r="J26" s="62">
        <f>IF(M24="","",M24)</f>
        <v>15</v>
      </c>
      <c r="K26" s="61">
        <f>IF(N25="","",N25)</f>
        <v>10</v>
      </c>
      <c r="L26" s="62">
        <f>IF(M25="","",M25)</f>
        <v>15</v>
      </c>
      <c r="M26" s="83" t="s">
        <v>14</v>
      </c>
      <c r="N26" s="82" t="s">
        <v>14</v>
      </c>
      <c r="O26" s="90">
        <v>12</v>
      </c>
      <c r="P26" s="95">
        <v>15</v>
      </c>
      <c r="Q26" s="90">
        <v>15</v>
      </c>
      <c r="R26" s="95">
        <v>7</v>
      </c>
      <c r="S26" s="90">
        <v>15</v>
      </c>
      <c r="T26" s="95">
        <v>2</v>
      </c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G-8 BIELANY 4</v>
      </c>
      <c r="C27" s="61">
        <f>IF(P21="","",P21)</f>
        <v>15</v>
      </c>
      <c r="D27" s="62">
        <f>IF(O21="","",O21)</f>
        <v>10</v>
      </c>
      <c r="E27" s="61">
        <f>IF(P22="","",P22)</f>
        <v>6</v>
      </c>
      <c r="F27" s="62">
        <f>IF(O22="","",O22)</f>
        <v>15</v>
      </c>
      <c r="G27" s="61">
        <f>IF(P$23="","",P$23)</f>
        <v>5</v>
      </c>
      <c r="H27" s="62">
        <f>IF(O$23="","",O$23)</f>
        <v>15</v>
      </c>
      <c r="I27" s="61">
        <f>IF(P24="","",P24)</f>
        <v>15</v>
      </c>
      <c r="J27" s="62">
        <f>IF(O$24="","",O$24)</f>
        <v>8</v>
      </c>
      <c r="K27" s="61">
        <f>IF(P$25="","",P$25)</f>
        <v>12</v>
      </c>
      <c r="L27" s="62">
        <f>IF(O$25="","",O$25)</f>
        <v>15</v>
      </c>
      <c r="M27" s="61">
        <f>IF(P$26="","",P$26)</f>
        <v>15</v>
      </c>
      <c r="N27" s="62">
        <f>IF(O$26="","",O$26)</f>
        <v>12</v>
      </c>
      <c r="O27" s="83" t="s">
        <v>14</v>
      </c>
      <c r="P27" s="82" t="s">
        <v>14</v>
      </c>
      <c r="Q27" s="90">
        <v>15</v>
      </c>
      <c r="R27" s="95">
        <v>1</v>
      </c>
      <c r="S27" s="90">
        <v>15</v>
      </c>
      <c r="T27" s="95">
        <v>5</v>
      </c>
      <c r="U27" s="90"/>
      <c r="V27" s="96"/>
      <c r="W27" s="90"/>
      <c r="X27" s="95"/>
      <c r="Y27" s="92"/>
      <c r="Z27" s="93"/>
    </row>
    <row r="28" spans="1:26" ht="73.15" customHeight="1" thickBot="1">
      <c r="A28" s="59">
        <v>8</v>
      </c>
      <c r="B28" s="65" t="str">
        <f>VLOOKUP($B$1&amp;A28,'Lista Zespołów'!$A$4:$E$147,3,FALSE)</f>
        <v>ISKRA WARSZAWA 5</v>
      </c>
      <c r="C28" s="61">
        <f>IF(R21="","",R21)</f>
        <v>6</v>
      </c>
      <c r="D28" s="62">
        <f>IF(Q21="","",Q21)</f>
        <v>15</v>
      </c>
      <c r="E28" s="61">
        <f>IF(R22="","",R22)</f>
        <v>4</v>
      </c>
      <c r="F28" s="62">
        <f>IF(Q22="","",Q22)</f>
        <v>15</v>
      </c>
      <c r="G28" s="61">
        <f>IF(R$23="","",R$23)</f>
        <v>2</v>
      </c>
      <c r="H28" s="62">
        <f>IF(Q$23="","",Q$23)</f>
        <v>15</v>
      </c>
      <c r="I28" s="61">
        <f>IF(R24="","",R24)</f>
        <v>7</v>
      </c>
      <c r="J28" s="62">
        <f>IF(Q$24="","",Q$24)</f>
        <v>15</v>
      </c>
      <c r="K28" s="61">
        <f>IF(R$25="","",R$25)</f>
        <v>3</v>
      </c>
      <c r="L28" s="62">
        <f>IF(Q$25="","",Q$25)</f>
        <v>15</v>
      </c>
      <c r="M28" s="61">
        <f>IF(R$26="","",R$26)</f>
        <v>7</v>
      </c>
      <c r="N28" s="62">
        <f>IF(Q$26="","",Q$26)</f>
        <v>15</v>
      </c>
      <c r="O28" s="61">
        <f>IF($R$27="","",$R$27)</f>
        <v>1</v>
      </c>
      <c r="P28" s="62">
        <f>IF($Q$27="","",$Q$27)</f>
        <v>15</v>
      </c>
      <c r="Q28" s="83" t="s">
        <v>14</v>
      </c>
      <c r="R28" s="82" t="s">
        <v>14</v>
      </c>
      <c r="S28" s="90">
        <v>15</v>
      </c>
      <c r="T28" s="95">
        <v>13</v>
      </c>
      <c r="U28" s="90"/>
      <c r="V28" s="96"/>
      <c r="W28" s="90"/>
      <c r="X28" s="95"/>
      <c r="Y28" s="21"/>
      <c r="Z28" s="81"/>
    </row>
    <row r="29" spans="1:26" ht="76.9" customHeight="1" thickBot="1">
      <c r="A29" s="59">
        <v>9</v>
      </c>
      <c r="B29" s="65" t="str">
        <f>VLOOKUP($B$1&amp;A29,'Lista Zespołów'!$A$4:$E$147,3,FALSE)</f>
        <v>LEN ŻYRARDÓW 2</v>
      </c>
      <c r="C29" s="61">
        <f>IF(T21="","",T21)</f>
        <v>2</v>
      </c>
      <c r="D29" s="62">
        <f>IF(S21="","",S21)</f>
        <v>15</v>
      </c>
      <c r="E29" s="61">
        <f>IF(T22="","",T22)</f>
        <v>1</v>
      </c>
      <c r="F29" s="62">
        <f>IF(S22="","",S22)</f>
        <v>15</v>
      </c>
      <c r="G29" s="61">
        <f>IF(T$23="","",T$23)</f>
        <v>5</v>
      </c>
      <c r="H29" s="62">
        <f>IF(S$23="","",S$23)</f>
        <v>15</v>
      </c>
      <c r="I29" s="61">
        <f>IF(T24="","",T24)</f>
        <v>6</v>
      </c>
      <c r="J29" s="62">
        <f>IF(S$24="","",S$24)</f>
        <v>15</v>
      </c>
      <c r="K29" s="61">
        <f>IF(T$25="","",T$25)</f>
        <v>8</v>
      </c>
      <c r="L29" s="62">
        <f>IF(S$25="","",S$25)</f>
        <v>15</v>
      </c>
      <c r="M29" s="61">
        <f>IF(T$26="","",T$26)</f>
        <v>2</v>
      </c>
      <c r="N29" s="62">
        <f>IF(S$26="","",S$26)</f>
        <v>15</v>
      </c>
      <c r="O29" s="61">
        <f>IF($T$27="","",$T$27)</f>
        <v>5</v>
      </c>
      <c r="P29" s="62">
        <f>IF($S$27="","",$S$27)</f>
        <v>15</v>
      </c>
      <c r="Q29" s="61">
        <f>IF($T$28="","",$T$28)</f>
        <v>13</v>
      </c>
      <c r="R29" s="62">
        <f>IF($S$28="","",$S$28)</f>
        <v>15</v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73.5" customHeight="1" hidden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OLIMP TŁUSZCZ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C1</v>
      </c>
      <c r="I34" s="54" t="s">
        <v>15</v>
      </c>
      <c r="J34" s="53" t="str">
        <f>$B$1&amp;12</f>
        <v>C12</v>
      </c>
    </row>
    <row r="35" spans="1:10" ht="17.5">
      <c r="A35" s="44">
        <v>2</v>
      </c>
      <c r="B35" s="48" t="str">
        <f>VLOOKUP(H35,'Lista Zespołów'!$A$4:$E$147,3,FALSE)</f>
        <v>TIE-BREAK PIASTÓW 1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C2</v>
      </c>
      <c r="I35" s="54" t="s">
        <v>15</v>
      </c>
      <c r="J35" s="53" t="str">
        <f>$B$1&amp;11</f>
        <v>C11</v>
      </c>
    </row>
    <row r="36" spans="1:10" ht="17.5">
      <c r="A36" s="44">
        <v>3</v>
      </c>
      <c r="B36" s="48" t="str">
        <f>VLOOKUP(H36,'Lista Zespołów'!$A$4:$E$147,3,FALSE)</f>
        <v>UKS LESZNOWOLA 1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C3</v>
      </c>
      <c r="I36" s="54" t="s">
        <v>15</v>
      </c>
      <c r="J36" s="55" t="str">
        <f>$B$1&amp;10</f>
        <v>C10</v>
      </c>
    </row>
    <row r="37" spans="1:10" ht="17.5">
      <c r="A37" s="44">
        <v>4</v>
      </c>
      <c r="B37" s="48" t="str">
        <f>VLOOKUP(H37,'Lista Zespołów'!$A$4:$E$147,3,FALSE)</f>
        <v>UKS PIĄTKA 2</v>
      </c>
      <c r="C37" s="49" t="s">
        <v>15</v>
      </c>
      <c r="D37" s="48" t="str">
        <f>VLOOKUP(J37,'Lista Zespołów'!$A$4:$E$147,3,FALSE)</f>
        <v>LEN ŻYRARDÓW 2</v>
      </c>
      <c r="F37" t="s">
        <v>16</v>
      </c>
      <c r="G37" s="52">
        <v>4</v>
      </c>
      <c r="H37" s="53" t="str">
        <f>$B$1&amp;4</f>
        <v>C4</v>
      </c>
      <c r="I37" s="54" t="s">
        <v>15</v>
      </c>
      <c r="J37" s="55" t="str">
        <f>$B$1&amp;9</f>
        <v>C9</v>
      </c>
    </row>
    <row r="38" spans="1:10" ht="17.5">
      <c r="A38" s="44">
        <v>5</v>
      </c>
      <c r="B38" s="48" t="str">
        <f>VLOOKUP(H38,'Lista Zespołów'!$A$4:$E$147,3,FALSE)</f>
        <v>MMKS MIŃSK MAZ. 3</v>
      </c>
      <c r="C38" s="49" t="s">
        <v>15</v>
      </c>
      <c r="D38" s="48" t="str">
        <f>VLOOKUP(J38,'Lista Zespołów'!$A$4:$E$147,3,FALSE)</f>
        <v>ISKRA WARSZAWA 5</v>
      </c>
      <c r="F38" t="s">
        <v>16</v>
      </c>
      <c r="G38" s="52">
        <v>5</v>
      </c>
      <c r="H38" s="53" t="str">
        <f>$B$1&amp;5</f>
        <v>C5</v>
      </c>
      <c r="I38" s="54" t="s">
        <v>15</v>
      </c>
      <c r="J38" s="55" t="str">
        <f>$B$1&amp;8</f>
        <v>C8</v>
      </c>
    </row>
    <row r="39" spans="1:10" ht="17.5">
      <c r="A39" s="44">
        <v>6</v>
      </c>
      <c r="B39" s="48" t="str">
        <f>VLOOKUP(H39,'Lista Zespołów'!$A$4:$E$147,3,FALSE)</f>
        <v>OLIMP OSTROŁĘKA 3</v>
      </c>
      <c r="C39" s="49" t="s">
        <v>15</v>
      </c>
      <c r="D39" s="48" t="str">
        <f>VLOOKUP(J39,'Lista Zespołów'!$A$4:$E$147,3,FALSE)</f>
        <v>G-8 BIELANY 4</v>
      </c>
      <c r="F39" t="s">
        <v>16</v>
      </c>
      <c r="G39" s="52">
        <v>6</v>
      </c>
      <c r="H39" s="53" t="str">
        <f>$B$1&amp;6</f>
        <v>C6</v>
      </c>
      <c r="I39" s="54" t="s">
        <v>15</v>
      </c>
      <c r="J39" s="55" t="str">
        <f>$B$1&amp;7</f>
        <v>C7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G-8 BIELANY 4</v>
      </c>
      <c r="F41" t="s">
        <v>16</v>
      </c>
      <c r="G41" s="44">
        <v>5</v>
      </c>
      <c r="H41" s="53" t="str">
        <f>$B$1&amp;12</f>
        <v>C12</v>
      </c>
      <c r="I41" s="54" t="s">
        <v>15</v>
      </c>
      <c r="J41" s="53" t="str">
        <f>$B$1&amp;7</f>
        <v>C7</v>
      </c>
    </row>
    <row r="42" spans="1:10" ht="17.5">
      <c r="A42" s="44">
        <v>8</v>
      </c>
      <c r="B42" s="48" t="str">
        <f>VLOOKUP(H42,'Lista Zespołów'!$A$4:$E$147,3,FALSE)</f>
        <v>ISKRA WARSZAWA 5</v>
      </c>
      <c r="C42" s="49" t="s">
        <v>15</v>
      </c>
      <c r="D42" s="48" t="str">
        <f>VLOOKUP(J42,'Lista Zespołów'!$A$4:$E$147,3,FALSE)</f>
        <v>OLIMP OSTROŁĘKA 3</v>
      </c>
      <c r="F42" t="s">
        <v>16</v>
      </c>
      <c r="G42" s="44">
        <v>6</v>
      </c>
      <c r="H42" s="53" t="str">
        <f>$B$1&amp;8</f>
        <v>C8</v>
      </c>
      <c r="I42" s="54" t="s">
        <v>15</v>
      </c>
      <c r="J42" s="53" t="str">
        <f>$B$1&amp;6</f>
        <v>C6</v>
      </c>
    </row>
    <row r="43" spans="1:10" ht="17.5">
      <c r="A43" s="44">
        <v>9</v>
      </c>
      <c r="B43" s="48" t="str">
        <f>VLOOKUP(H43,'Lista Zespołów'!$A$4:$E$147,3,FALSE)</f>
        <v>LEN ŻYRARDÓW 2</v>
      </c>
      <c r="C43" s="49" t="s">
        <v>15</v>
      </c>
      <c r="D43" s="48" t="str">
        <f>VLOOKUP(J43,'Lista Zespołów'!$A$4:$E$147,3,FALSE)</f>
        <v>MMKS MIŃSK MAZ. 3</v>
      </c>
      <c r="F43" t="s">
        <v>16</v>
      </c>
      <c r="G43" s="44">
        <v>7</v>
      </c>
      <c r="H43" s="55" t="str">
        <f>$B$1&amp;9</f>
        <v>C9</v>
      </c>
      <c r="I43" s="54" t="s">
        <v>15</v>
      </c>
      <c r="J43" s="55" t="str">
        <f>$B$1&amp;5</f>
        <v>C5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UKS PIĄTKA 2</v>
      </c>
      <c r="F44" t="s">
        <v>16</v>
      </c>
      <c r="G44" s="44">
        <v>8</v>
      </c>
      <c r="H44" s="55" t="str">
        <f>$B$1&amp;10</f>
        <v>C10</v>
      </c>
      <c r="I44" s="54" t="s">
        <v>15</v>
      </c>
      <c r="J44" s="55" t="str">
        <f>$B$1&amp;4</f>
        <v>C4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UKS LESZNOWOLA 1</v>
      </c>
      <c r="F45" t="s">
        <v>16</v>
      </c>
      <c r="G45" s="44">
        <v>9</v>
      </c>
      <c r="H45" s="55" t="str">
        <f>$B$1&amp;11</f>
        <v>C11</v>
      </c>
      <c r="I45" s="54" t="s">
        <v>15</v>
      </c>
      <c r="J45" s="55" t="str">
        <f>$B$1&amp;3</f>
        <v>C3</v>
      </c>
    </row>
    <row r="46" spans="1:10" ht="17.5">
      <c r="A46" s="44">
        <v>12</v>
      </c>
      <c r="B46" s="48" t="str">
        <f>VLOOKUP(H46,'Lista Zespołów'!$A$4:$E$147,3,FALSE)</f>
        <v>OLIMP TŁUSZCZ 1</v>
      </c>
      <c r="C46" s="49" t="s">
        <v>15</v>
      </c>
      <c r="D46" s="48" t="str">
        <f>VLOOKUP(J46,'Lista Zespołów'!$A$4:$E$147,3,FALSE)</f>
        <v>TIE-BREAK PIASTÓW 1</v>
      </c>
      <c r="F46" t="s">
        <v>16</v>
      </c>
      <c r="G46" s="44">
        <v>10</v>
      </c>
      <c r="H46" s="55" t="str">
        <f>$B$1&amp;1</f>
        <v>C1</v>
      </c>
      <c r="I46" s="54" t="s">
        <v>15</v>
      </c>
      <c r="J46" s="55" t="str">
        <f>$B$1&amp;2</f>
        <v>C2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>TIE-BREAK PIASTÓW 1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C2</v>
      </c>
      <c r="I48" s="54" t="s">
        <v>15</v>
      </c>
      <c r="J48" s="53" t="str">
        <f>$B$1&amp;12</f>
        <v>C12</v>
      </c>
    </row>
    <row r="49" spans="1:10" ht="17.5">
      <c r="A49" s="44">
        <v>14</v>
      </c>
      <c r="B49" s="48" t="str">
        <f>VLOOKUP(H49,'Lista Zespołów'!$A$4:$E$147,3,FALSE)</f>
        <v>UKS LESZNOWOLA 1</v>
      </c>
      <c r="C49" s="49" t="s">
        <v>15</v>
      </c>
      <c r="D49" s="48" t="str">
        <f>VLOOKUP(J49,'Lista Zespołów'!$A$4:$E$147,3,FALSE)</f>
        <v>OLIMP TŁUSZCZ 1</v>
      </c>
      <c r="F49" t="s">
        <v>16</v>
      </c>
      <c r="G49" s="44">
        <v>10</v>
      </c>
      <c r="H49" s="53" t="str">
        <f>$B$1&amp;3</f>
        <v>C3</v>
      </c>
      <c r="I49" s="54" t="s">
        <v>15</v>
      </c>
      <c r="J49" s="53" t="str">
        <f>$B$1&amp;1</f>
        <v>C1</v>
      </c>
    </row>
    <row r="50" spans="1:10" ht="17.5">
      <c r="A50" s="44">
        <v>15</v>
      </c>
      <c r="B50" s="48" t="str">
        <f>VLOOKUP(H50,'Lista Zespołów'!$A$4:$E$147,3,FALSE)</f>
        <v>UKS PIĄTKA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C4</v>
      </c>
      <c r="I50" s="54" t="s">
        <v>15</v>
      </c>
      <c r="J50" s="55" t="str">
        <f>$B$1&amp;11</f>
        <v>C11</v>
      </c>
    </row>
    <row r="51" spans="1:10" ht="17.5">
      <c r="A51" s="44">
        <v>16</v>
      </c>
      <c r="B51" s="48" t="str">
        <f>VLOOKUP(H51,'Lista Zespołów'!$A$4:$E$147,3,FALSE)</f>
        <v>MMKS MIŃSK MAZ. 3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C5</v>
      </c>
      <c r="I51" s="54" t="s">
        <v>15</v>
      </c>
      <c r="J51" s="55" t="str">
        <f>$B$1&amp;10</f>
        <v>C10</v>
      </c>
    </row>
    <row r="52" spans="1:10" ht="17.5">
      <c r="A52" s="44">
        <v>17</v>
      </c>
      <c r="B52" s="48" t="str">
        <f>VLOOKUP(H52,'Lista Zespołów'!$A$4:$E$147,3,FALSE)</f>
        <v>OLIMP OSTROŁĘKA 3</v>
      </c>
      <c r="C52" s="49" t="s">
        <v>15</v>
      </c>
      <c r="D52" s="48" t="str">
        <f>VLOOKUP(J52,'Lista Zespołów'!$A$4:$E$147,3,FALSE)</f>
        <v>LEN ŻYRARDÓW 2</v>
      </c>
      <c r="F52" t="s">
        <v>16</v>
      </c>
      <c r="G52" s="44">
        <v>13</v>
      </c>
      <c r="H52" s="55" t="str">
        <f>$B$1&amp;6</f>
        <v>C6</v>
      </c>
      <c r="I52" s="54" t="s">
        <v>15</v>
      </c>
      <c r="J52" s="55" t="str">
        <f>$B$1&amp;9</f>
        <v>C9</v>
      </c>
    </row>
    <row r="53" spans="1:10" ht="17.5">
      <c r="A53" s="44">
        <v>18</v>
      </c>
      <c r="B53" s="48" t="str">
        <f>VLOOKUP(H53,'Lista Zespołów'!$A$4:$E$147,3,FALSE)</f>
        <v>G-8 BIELANY 4</v>
      </c>
      <c r="C53" s="49" t="s">
        <v>15</v>
      </c>
      <c r="D53" s="48" t="str">
        <f>VLOOKUP(J53,'Lista Zespołów'!$A$4:$E$147,3,FALSE)</f>
        <v>ISKRA WARSZAWA 5</v>
      </c>
      <c r="F53" t="s">
        <v>16</v>
      </c>
      <c r="G53" s="44">
        <v>14</v>
      </c>
      <c r="H53" s="55" t="str">
        <f>$B$1&amp;7</f>
        <v>C7</v>
      </c>
      <c r="I53" s="54" t="s">
        <v>15</v>
      </c>
      <c r="J53" s="55" t="str">
        <f>$B$1&amp;8</f>
        <v>C8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>ISKRA WARSZAWA 5</v>
      </c>
      <c r="F55" t="s">
        <v>16</v>
      </c>
      <c r="G55" s="44">
        <v>13</v>
      </c>
      <c r="H55" s="55" t="str">
        <f>$B$1&amp;12</f>
        <v>C12</v>
      </c>
      <c r="I55" s="54" t="s">
        <v>15</v>
      </c>
      <c r="J55" s="55" t="str">
        <f>$B$1&amp;8</f>
        <v>C8</v>
      </c>
    </row>
    <row r="56" spans="1:10" ht="17.5">
      <c r="A56" s="44">
        <v>20</v>
      </c>
      <c r="B56" s="48" t="str">
        <f>VLOOKUP(H56,'Lista Zespołów'!$A$4:$E$147,3,FALSE)</f>
        <v>LEN ŻYRARDÓW 2</v>
      </c>
      <c r="C56" s="49" t="s">
        <v>15</v>
      </c>
      <c r="D56" s="48" t="str">
        <f>VLOOKUP(J56,'Lista Zespołów'!$A$4:$E$147,3,FALSE)</f>
        <v>G-8 BIELANY 4</v>
      </c>
      <c r="F56" t="s">
        <v>16</v>
      </c>
      <c r="G56" s="44">
        <v>14</v>
      </c>
      <c r="H56" s="55" t="str">
        <f>$B$1&amp;9</f>
        <v>C9</v>
      </c>
      <c r="I56" s="54" t="s">
        <v>15</v>
      </c>
      <c r="J56" s="55" t="str">
        <f>$B$1&amp;7</f>
        <v>C7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OLIMP OSTROŁĘKA 3</v>
      </c>
      <c r="F57" t="s">
        <v>16</v>
      </c>
      <c r="G57" s="44">
        <v>15</v>
      </c>
      <c r="H57" s="55" t="str">
        <f>$B$1&amp;10</f>
        <v>C10</v>
      </c>
      <c r="I57" s="54" t="s">
        <v>15</v>
      </c>
      <c r="J57" s="55" t="str">
        <f>$B$1&amp;6</f>
        <v>C6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MMKS MIŃSK MAZ. 3</v>
      </c>
      <c r="F58" t="s">
        <v>16</v>
      </c>
      <c r="G58" s="44">
        <v>16</v>
      </c>
      <c r="H58" s="55" t="str">
        <f>$B$1&amp;11</f>
        <v>C11</v>
      </c>
      <c r="I58" s="54" t="s">
        <v>15</v>
      </c>
      <c r="J58" s="55" t="str">
        <f>$B$1&amp;5</f>
        <v>C5</v>
      </c>
    </row>
    <row r="59" spans="1:10" ht="17.5">
      <c r="A59" s="44">
        <v>23</v>
      </c>
      <c r="B59" s="48" t="str">
        <f>VLOOKUP(H59,'Lista Zespołów'!$A$4:$E$147,3,FALSE)</f>
        <v>OLIMP TŁUSZCZ 1</v>
      </c>
      <c r="C59" s="51" t="s">
        <v>15</v>
      </c>
      <c r="D59" s="48" t="str">
        <f>VLOOKUP(J59,'Lista Zespołów'!$A$4:$E$147,3,FALSE)</f>
        <v>UKS PIĄTKA 2</v>
      </c>
      <c r="F59" t="s">
        <v>16</v>
      </c>
      <c r="G59" s="44">
        <v>17</v>
      </c>
      <c r="H59" s="55" t="str">
        <f>$B$1&amp;1</f>
        <v>C1</v>
      </c>
      <c r="I59" s="54" t="s">
        <v>15</v>
      </c>
      <c r="J59" s="55" t="str">
        <f>$B$1&amp;4</f>
        <v>C4</v>
      </c>
    </row>
    <row r="60" spans="1:10" ht="17.5">
      <c r="A60" s="44">
        <v>24</v>
      </c>
      <c r="B60" s="48" t="str">
        <f>VLOOKUP(H60,'Lista Zespołów'!$A$4:$E$147,3,FALSE)</f>
        <v>TIE-BREAK PIASTÓW 1</v>
      </c>
      <c r="C60" s="51" t="s">
        <v>15</v>
      </c>
      <c r="D60" s="48" t="str">
        <f>VLOOKUP(J60,'Lista Zespołów'!$A$4:$E$147,3,FALSE)</f>
        <v>UKS LESZNOWOLA 1</v>
      </c>
      <c r="F60" t="s">
        <v>16</v>
      </c>
      <c r="G60" s="44">
        <v>18</v>
      </c>
      <c r="H60" s="55" t="str">
        <f aca="true" t="shared" si="13" ref="H60">$B$1&amp;2</f>
        <v>C2</v>
      </c>
      <c r="I60" s="54" t="s">
        <v>15</v>
      </c>
      <c r="J60" s="55" t="str">
        <f aca="true" t="shared" si="14" ref="J60">$B$1&amp;3</f>
        <v>C3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UKS LESZNOWOLA 1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C3</v>
      </c>
      <c r="I62" s="54" t="s">
        <v>15</v>
      </c>
      <c r="J62" s="55" t="str">
        <f>$B$1&amp;12</f>
        <v>C12</v>
      </c>
    </row>
    <row r="63" spans="1:10" ht="17.5">
      <c r="A63" s="44">
        <v>26</v>
      </c>
      <c r="B63" s="48" t="str">
        <f>VLOOKUP(H63,'Lista Zespołów'!$A$4:$E$147,3,FALSE)</f>
        <v>UKS PIĄTKA 2</v>
      </c>
      <c r="C63" s="51" t="s">
        <v>15</v>
      </c>
      <c r="D63" s="48" t="str">
        <f>VLOOKUP(J63,'Lista Zespołów'!$A$4:$E$147,3,FALSE)</f>
        <v>TIE-BREAK PIASTÓW 1</v>
      </c>
      <c r="F63" t="s">
        <v>16</v>
      </c>
      <c r="G63" s="44">
        <v>18</v>
      </c>
      <c r="H63" s="55" t="str">
        <f>$B$1&amp;4</f>
        <v>C4</v>
      </c>
      <c r="I63" s="54" t="s">
        <v>15</v>
      </c>
      <c r="J63" s="55" t="str">
        <f>$B$1&amp;2</f>
        <v>C2</v>
      </c>
    </row>
    <row r="64" spans="1:10" ht="17.5">
      <c r="A64" s="44">
        <v>27</v>
      </c>
      <c r="B64" s="48" t="str">
        <f>VLOOKUP(H64,'Lista Zespołów'!$A$4:$E$147,3,FALSE)</f>
        <v>MMKS MIŃSK MAZ. 3</v>
      </c>
      <c r="C64" s="51" t="s">
        <v>15</v>
      </c>
      <c r="D64" s="48" t="str">
        <f>VLOOKUP(J64,'Lista Zespołów'!$A$4:$E$147,3,FALSE)</f>
        <v>OLIMP TŁUSZCZ 1</v>
      </c>
      <c r="F64" t="s">
        <v>16</v>
      </c>
      <c r="G64" s="44">
        <v>19</v>
      </c>
      <c r="H64" s="55" t="str">
        <f>$B$1&amp;5</f>
        <v>C5</v>
      </c>
      <c r="I64" s="54" t="s">
        <v>15</v>
      </c>
      <c r="J64" s="55" t="str">
        <f>$B$1&amp;1</f>
        <v>C1</v>
      </c>
    </row>
    <row r="65" spans="1:10" ht="18">
      <c r="A65" s="44">
        <v>28</v>
      </c>
      <c r="B65" s="48" t="str">
        <f>VLOOKUP(H65,'Lista Zespołów'!$A$4:$E$147,3,FALSE)</f>
        <v>OLIMP OSTROŁĘKA 3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C6</v>
      </c>
      <c r="I65" s="54" t="s">
        <v>15</v>
      </c>
      <c r="J65" s="55" t="str">
        <f>$B$1&amp;11</f>
        <v>C11</v>
      </c>
    </row>
    <row r="66" spans="1:10" ht="18">
      <c r="A66" s="44">
        <v>29</v>
      </c>
      <c r="B66" s="48" t="str">
        <f>VLOOKUP(H66,'Lista Zespołów'!$A$4:$E$147,3,FALSE)</f>
        <v>G-8 BIELANY 4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C7</v>
      </c>
      <c r="I66" s="54" t="s">
        <v>15</v>
      </c>
      <c r="J66" s="55" t="str">
        <f>$B$1&amp;10</f>
        <v>C10</v>
      </c>
    </row>
    <row r="67" spans="1:10" ht="18">
      <c r="A67" s="44">
        <v>30</v>
      </c>
      <c r="B67" s="48" t="str">
        <f>VLOOKUP(H67,'Lista Zespołów'!$A$4:$E$147,3,FALSE)</f>
        <v>ISKRA WARSZAWA 5</v>
      </c>
      <c r="C67" s="74" t="s">
        <v>15</v>
      </c>
      <c r="D67" s="48" t="str">
        <f>VLOOKUP(J67,'Lista Zespołów'!$A$4:$E$147,3,FALSE)</f>
        <v>LEN ŻYRARDÓW 2</v>
      </c>
      <c r="F67" t="s">
        <v>16</v>
      </c>
      <c r="G67" s="44">
        <v>22</v>
      </c>
      <c r="H67" s="55" t="str">
        <f>$B$1&amp;8</f>
        <v>C8</v>
      </c>
      <c r="I67" s="54" t="s">
        <v>15</v>
      </c>
      <c r="J67" s="55" t="str">
        <f>$B$1&amp;9</f>
        <v>C9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 t="str">
        <f>VLOOKUP(J69,'Lista Zespołów'!$A$4:$E$147,3,FALSE)</f>
        <v>LEN ŻYRARDÓW 2</v>
      </c>
      <c r="F69" t="s">
        <v>16</v>
      </c>
      <c r="G69" s="44">
        <v>21</v>
      </c>
      <c r="H69" s="55" t="str">
        <f>$B$1&amp;12</f>
        <v>C12</v>
      </c>
      <c r="I69" s="54" t="s">
        <v>15</v>
      </c>
      <c r="J69" s="55" t="str">
        <f>$B$1&amp;9</f>
        <v>C9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>ISKRA WARSZAWA 5</v>
      </c>
      <c r="F70" t="s">
        <v>16</v>
      </c>
      <c r="G70" s="44">
        <v>22</v>
      </c>
      <c r="H70" s="55" t="str">
        <f>$B$1&amp;10</f>
        <v>C10</v>
      </c>
      <c r="I70" s="54" t="s">
        <v>15</v>
      </c>
      <c r="J70" s="55" t="str">
        <f>$B$1&amp;8</f>
        <v>C8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G-8 BIELANY 4</v>
      </c>
      <c r="F71" t="s">
        <v>16</v>
      </c>
      <c r="G71" s="44">
        <v>23</v>
      </c>
      <c r="H71" s="55" t="str">
        <f>$B$1&amp;11</f>
        <v>C11</v>
      </c>
      <c r="I71" s="54" t="s">
        <v>15</v>
      </c>
      <c r="J71" s="55" t="str">
        <f>$B$1&amp;7</f>
        <v>C7</v>
      </c>
    </row>
    <row r="72" spans="1:10" ht="18">
      <c r="A72" s="44">
        <v>34</v>
      </c>
      <c r="B72" s="48" t="str">
        <f>VLOOKUP(H72,'Lista Zespołów'!$A$4:$E$147,3,FALSE)</f>
        <v>OLIMP TŁUSZCZ 1</v>
      </c>
      <c r="C72" s="74" t="s">
        <v>15</v>
      </c>
      <c r="D72" s="48" t="str">
        <f>VLOOKUP(J72,'Lista Zespołów'!$A$4:$E$147,3,FALSE)</f>
        <v>OLIMP OSTROŁĘKA 3</v>
      </c>
      <c r="F72" t="s">
        <v>16</v>
      </c>
      <c r="G72" s="44">
        <v>24</v>
      </c>
      <c r="H72" s="55" t="str">
        <f>$B$1&amp;1</f>
        <v>C1</v>
      </c>
      <c r="I72" s="54" t="s">
        <v>15</v>
      </c>
      <c r="J72" s="55" t="str">
        <f>$B$1&amp;6</f>
        <v>C6</v>
      </c>
    </row>
    <row r="73" spans="1:10" ht="18">
      <c r="A73" s="44">
        <v>35</v>
      </c>
      <c r="B73" s="48" t="str">
        <f>VLOOKUP(H73,'Lista Zespołów'!$A$4:$E$147,3,FALSE)</f>
        <v>TIE-BREAK PIASTÓW 1</v>
      </c>
      <c r="C73" s="74" t="s">
        <v>15</v>
      </c>
      <c r="D73" s="48" t="str">
        <f>VLOOKUP(J73,'Lista Zespołów'!$A$4:$E$147,3,FALSE)</f>
        <v>MMKS MIŃSK MAZ. 3</v>
      </c>
      <c r="F73" t="s">
        <v>16</v>
      </c>
      <c r="G73" s="44">
        <v>25</v>
      </c>
      <c r="H73" s="55" t="str">
        <f>$B$1&amp;2</f>
        <v>C2</v>
      </c>
      <c r="I73" s="54" t="s">
        <v>15</v>
      </c>
      <c r="J73" s="55" t="str">
        <f>$B$1&amp;5</f>
        <v>C5</v>
      </c>
    </row>
    <row r="74" spans="1:10" ht="18">
      <c r="A74" s="44">
        <v>36</v>
      </c>
      <c r="B74" s="48" t="str">
        <f>VLOOKUP(H74,'Lista Zespołów'!$A$4:$E$147,3,FALSE)</f>
        <v>UKS LESZNOWOLA 1</v>
      </c>
      <c r="C74" s="74" t="s">
        <v>15</v>
      </c>
      <c r="D74" s="48" t="str">
        <f>VLOOKUP(J74,'Lista Zespołów'!$A$4:$E$147,3,FALSE)</f>
        <v>UKS PIĄTKA 2</v>
      </c>
      <c r="F74" t="s">
        <v>16</v>
      </c>
      <c r="G74" s="44">
        <v>26</v>
      </c>
      <c r="H74" s="55" t="str">
        <f aca="true" t="shared" si="15" ref="H74">$B$1&amp;3</f>
        <v>C3</v>
      </c>
      <c r="I74" s="54" t="s">
        <v>15</v>
      </c>
      <c r="J74" s="55" t="str">
        <f aca="true" t="shared" si="16" ref="J74">$B$1&amp;4</f>
        <v>C4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UKS PIĄTKA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C4</v>
      </c>
      <c r="I76" s="54" t="s">
        <v>15</v>
      </c>
      <c r="J76" s="55" t="str">
        <f>$B$1&amp;12</f>
        <v>C12</v>
      </c>
    </row>
    <row r="77" spans="1:10" ht="17.5">
      <c r="A77" s="44">
        <v>38</v>
      </c>
      <c r="B77" s="48" t="str">
        <f>VLOOKUP(H77,'Lista Zespołów'!$A$4:$E$147,3,FALSE)</f>
        <v>MMKS MIŃSK MAZ. 3</v>
      </c>
      <c r="C77" s="51" t="s">
        <v>15</v>
      </c>
      <c r="D77" s="48" t="str">
        <f>VLOOKUP(J77,'Lista Zespołów'!$A$4:$E$147,3,FALSE)</f>
        <v>UKS LESZNOWOLA 1</v>
      </c>
      <c r="F77" t="s">
        <v>16</v>
      </c>
      <c r="G77" s="44">
        <v>26</v>
      </c>
      <c r="H77" s="55" t="str">
        <f>$B$1&amp;5</f>
        <v>C5</v>
      </c>
      <c r="I77" s="54" t="s">
        <v>15</v>
      </c>
      <c r="J77" s="55" t="str">
        <f>$B$1&amp;3</f>
        <v>C3</v>
      </c>
    </row>
    <row r="78" spans="1:10" ht="17.5">
      <c r="A78" s="44">
        <v>39</v>
      </c>
      <c r="B78" s="48" t="str">
        <f>VLOOKUP(H78,'Lista Zespołów'!$A$4:$E$147,3,FALSE)</f>
        <v>OLIMP OSTROŁĘKA 3</v>
      </c>
      <c r="C78" s="51" t="s">
        <v>15</v>
      </c>
      <c r="D78" s="48" t="str">
        <f>VLOOKUP(J78,'Lista Zespołów'!$A$4:$E$147,3,FALSE)</f>
        <v>TIE-BREAK PIASTÓW 1</v>
      </c>
      <c r="F78" t="s">
        <v>16</v>
      </c>
      <c r="G78" s="44">
        <v>27</v>
      </c>
      <c r="H78" s="55" t="str">
        <f>$B$1&amp;6</f>
        <v>C6</v>
      </c>
      <c r="I78" s="54" t="s">
        <v>15</v>
      </c>
      <c r="J78" s="55" t="str">
        <f>$B$1&amp;2</f>
        <v>C2</v>
      </c>
    </row>
    <row r="79" spans="1:10" ht="18">
      <c r="A79" s="44">
        <v>40</v>
      </c>
      <c r="B79" s="48" t="str">
        <f>VLOOKUP(H79,'Lista Zespołów'!$A$4:$E$147,3,FALSE)</f>
        <v>G-8 BIELANY 4</v>
      </c>
      <c r="C79" s="74" t="s">
        <v>15</v>
      </c>
      <c r="D79" s="48" t="str">
        <f>VLOOKUP(J79,'Lista Zespołów'!$A$4:$E$147,3,FALSE)</f>
        <v>OLIMP TŁUSZCZ 1</v>
      </c>
      <c r="F79" t="s">
        <v>16</v>
      </c>
      <c r="G79" s="44">
        <v>28</v>
      </c>
      <c r="H79" s="55" t="str">
        <f>$B$1&amp;7</f>
        <v>C7</v>
      </c>
      <c r="I79" s="54" t="s">
        <v>15</v>
      </c>
      <c r="J79" s="55" t="str">
        <f>$B$1&amp;1</f>
        <v>C1</v>
      </c>
    </row>
    <row r="80" spans="1:10" ht="18">
      <c r="A80" s="44">
        <v>41</v>
      </c>
      <c r="B80" s="48" t="str">
        <f>VLOOKUP(H80,'Lista Zespołów'!$A$4:$E$147,3,FALSE)</f>
        <v>ISKRA WARSZAWA 5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C8</v>
      </c>
      <c r="I80" s="54" t="s">
        <v>15</v>
      </c>
      <c r="J80" s="55" t="str">
        <f>$B$1&amp;11</f>
        <v>C11</v>
      </c>
    </row>
    <row r="81" spans="1:10" ht="18">
      <c r="A81" s="44">
        <v>42</v>
      </c>
      <c r="B81" s="48" t="str">
        <f>VLOOKUP(H81,'Lista Zespołów'!$A$4:$E$147,3,FALSE)</f>
        <v>LEN ŻYRARDÓW 2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C9</v>
      </c>
      <c r="I81" s="54" t="s">
        <v>15</v>
      </c>
      <c r="J81" s="55" t="str">
        <f>$B$1&amp;10</f>
        <v>C10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C12</v>
      </c>
      <c r="I83" s="54" t="s">
        <v>15</v>
      </c>
      <c r="J83" s="55" t="str">
        <f>$B$1&amp;10</f>
        <v>C10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 t="str">
        <f>VLOOKUP(J84,'Lista Zespołów'!$A$4:$E$147,3,FALSE)</f>
        <v>LEN ŻYRARDÓW 2</v>
      </c>
      <c r="F84" t="s">
        <v>16</v>
      </c>
      <c r="G84" s="44">
        <v>26</v>
      </c>
      <c r="H84" s="55" t="str">
        <f>$B$1&amp;11</f>
        <v>C11</v>
      </c>
      <c r="I84" s="54" t="s">
        <v>15</v>
      </c>
      <c r="J84" s="55" t="str">
        <f>$B$1&amp;9</f>
        <v>C9</v>
      </c>
    </row>
    <row r="85" spans="1:10" ht="17.5">
      <c r="A85" s="44">
        <v>45</v>
      </c>
      <c r="B85" s="48" t="str">
        <f>VLOOKUP(H85,'Lista Zespołów'!$A$4:$E$147,3,FALSE)</f>
        <v>OLIMP TŁUSZCZ 1</v>
      </c>
      <c r="C85" s="51" t="s">
        <v>15</v>
      </c>
      <c r="D85" s="48" t="str">
        <f>VLOOKUP(J85,'Lista Zespołów'!$A$4:$E$147,3,FALSE)</f>
        <v>ISKRA WARSZAWA 5</v>
      </c>
      <c r="F85" t="s">
        <v>16</v>
      </c>
      <c r="G85" s="44">
        <v>27</v>
      </c>
      <c r="H85" s="55" t="str">
        <f>$B$1&amp;1</f>
        <v>C1</v>
      </c>
      <c r="I85" s="54" t="s">
        <v>15</v>
      </c>
      <c r="J85" s="55" t="str">
        <f>$B$1&amp;8</f>
        <v>C8</v>
      </c>
    </row>
    <row r="86" spans="1:10" ht="18">
      <c r="A86" s="44">
        <v>46</v>
      </c>
      <c r="B86" s="48" t="str">
        <f>VLOOKUP(H86,'Lista Zespołów'!$A$4:$E$147,3,FALSE)</f>
        <v>TIE-BREAK PIASTÓW 1</v>
      </c>
      <c r="C86" s="74" t="s">
        <v>15</v>
      </c>
      <c r="D86" s="48" t="str">
        <f>VLOOKUP(J86,'Lista Zespołów'!$A$4:$E$147,3,FALSE)</f>
        <v>G-8 BIELANY 4</v>
      </c>
      <c r="F86" t="s">
        <v>16</v>
      </c>
      <c r="G86" s="44">
        <v>28</v>
      </c>
      <c r="H86" s="55" t="str">
        <f>$B$1&amp;2</f>
        <v>C2</v>
      </c>
      <c r="I86" s="54" t="s">
        <v>15</v>
      </c>
      <c r="J86" s="55" t="str">
        <f>$B$1&amp;7</f>
        <v>C7</v>
      </c>
    </row>
    <row r="87" spans="1:10" ht="18">
      <c r="A87" s="44">
        <v>47</v>
      </c>
      <c r="B87" s="48" t="str">
        <f>VLOOKUP(H87,'Lista Zespołów'!$A$4:$E$147,3,FALSE)</f>
        <v>UKS LESZNOWOLA 1</v>
      </c>
      <c r="C87" s="74" t="s">
        <v>15</v>
      </c>
      <c r="D87" s="48" t="str">
        <f>VLOOKUP(J87,'Lista Zespołów'!$A$4:$E$147,3,FALSE)</f>
        <v>OLIMP OSTROŁĘKA 3</v>
      </c>
      <c r="F87" t="s">
        <v>16</v>
      </c>
      <c r="G87" s="44">
        <v>29</v>
      </c>
      <c r="H87" s="55" t="str">
        <f>$B$1&amp;3</f>
        <v>C3</v>
      </c>
      <c r="I87" s="54" t="s">
        <v>15</v>
      </c>
      <c r="J87" s="55" t="str">
        <f>$B$1&amp;6</f>
        <v>C6</v>
      </c>
    </row>
    <row r="88" spans="1:10" ht="18">
      <c r="A88" s="44">
        <v>48</v>
      </c>
      <c r="B88" s="48" t="str">
        <f>VLOOKUP(H88,'Lista Zespołów'!$A$4:$E$147,3,FALSE)</f>
        <v>UKS PIĄTKA 2</v>
      </c>
      <c r="C88" s="74" t="s">
        <v>15</v>
      </c>
      <c r="D88" s="48" t="str">
        <f>VLOOKUP(J88,'Lista Zespołów'!$A$4:$E$147,3,FALSE)</f>
        <v>MMKS MIŃSK MAZ. 3</v>
      </c>
      <c r="F88" t="s">
        <v>16</v>
      </c>
      <c r="G88" s="44">
        <v>30</v>
      </c>
      <c r="H88" s="55" t="str">
        <f>$B$1&amp;4</f>
        <v>C4</v>
      </c>
      <c r="I88" s="54" t="s">
        <v>15</v>
      </c>
      <c r="J88" s="55" t="str">
        <f>$B$1&amp;5</f>
        <v>C5</v>
      </c>
    </row>
    <row r="90" spans="1:10" ht="17.5">
      <c r="A90" s="44">
        <v>49</v>
      </c>
      <c r="B90" s="48" t="str">
        <f>VLOOKUP(H90,'Lista Zespołów'!$A$4:$E$147,3,FALSE)</f>
        <v>MMKS MIŃSK MAZ. 3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C5</v>
      </c>
      <c r="I90" s="54" t="s">
        <v>15</v>
      </c>
      <c r="J90" s="55" t="str">
        <f>$B$1&amp;12</f>
        <v>C12</v>
      </c>
    </row>
    <row r="91" spans="1:10" ht="17.5">
      <c r="A91" s="44">
        <v>50</v>
      </c>
      <c r="B91" s="48" t="str">
        <f>VLOOKUP(H91,'Lista Zespołów'!$A$4:$E$147,3,FALSE)</f>
        <v>OLIMP OSTROŁĘKA 3</v>
      </c>
      <c r="C91" s="51" t="s">
        <v>15</v>
      </c>
      <c r="D91" s="48" t="str">
        <f>VLOOKUP(J91,'Lista Zespołów'!$A$4:$E$147,3,FALSE)</f>
        <v>UKS PIĄTKA 2</v>
      </c>
      <c r="F91" t="s">
        <v>16</v>
      </c>
      <c r="G91" s="44">
        <v>26</v>
      </c>
      <c r="H91" s="55" t="str">
        <f>$B$1&amp;6</f>
        <v>C6</v>
      </c>
      <c r="I91" s="54" t="s">
        <v>15</v>
      </c>
      <c r="J91" s="55" t="str">
        <f>$B$1&amp;4</f>
        <v>C4</v>
      </c>
    </row>
    <row r="92" spans="1:10" ht="17.5">
      <c r="A92" s="44">
        <v>51</v>
      </c>
      <c r="B92" s="48" t="str">
        <f>VLOOKUP(H92,'Lista Zespołów'!$A$4:$E$147,3,FALSE)</f>
        <v>G-8 BIELANY 4</v>
      </c>
      <c r="C92" s="51" t="s">
        <v>15</v>
      </c>
      <c r="D92" s="48" t="str">
        <f>VLOOKUP(J92,'Lista Zespołów'!$A$4:$E$147,3,FALSE)</f>
        <v>UKS LESZNOWOLA 1</v>
      </c>
      <c r="F92" t="s">
        <v>16</v>
      </c>
      <c r="G92" s="44">
        <v>27</v>
      </c>
      <c r="H92" s="55" t="str">
        <f>$B$1&amp;7</f>
        <v>C7</v>
      </c>
      <c r="I92" s="54" t="s">
        <v>15</v>
      </c>
      <c r="J92" s="55" t="str">
        <f>$B$1&amp;3</f>
        <v>C3</v>
      </c>
    </row>
    <row r="93" spans="1:10" ht="18">
      <c r="A93" s="44">
        <v>52</v>
      </c>
      <c r="B93" s="48" t="str">
        <f>VLOOKUP(H93,'Lista Zespołów'!$A$4:$E$147,3,FALSE)</f>
        <v>ISKRA WARSZAWA 5</v>
      </c>
      <c r="C93" s="74" t="s">
        <v>15</v>
      </c>
      <c r="D93" s="48" t="str">
        <f>VLOOKUP(J93,'Lista Zespołów'!$A$4:$E$147,3,FALSE)</f>
        <v>TIE-BREAK PIASTÓW 1</v>
      </c>
      <c r="F93" t="s">
        <v>16</v>
      </c>
      <c r="G93" s="44">
        <v>28</v>
      </c>
      <c r="H93" s="55" t="str">
        <f>$B$1&amp;8</f>
        <v>C8</v>
      </c>
      <c r="I93" s="54" t="s">
        <v>15</v>
      </c>
      <c r="J93" s="55" t="str">
        <f>$B$1&amp;2</f>
        <v>C2</v>
      </c>
    </row>
    <row r="94" spans="1:10" ht="18">
      <c r="A94" s="44">
        <v>53</v>
      </c>
      <c r="B94" s="48" t="str">
        <f>VLOOKUP(H94,'Lista Zespołów'!$A$4:$E$147,3,FALSE)</f>
        <v>LEN ŻYRARDÓW 2</v>
      </c>
      <c r="C94" s="74" t="s">
        <v>15</v>
      </c>
      <c r="D94" s="48" t="str">
        <f>VLOOKUP(J94,'Lista Zespołów'!$A$4:$E$147,3,FALSE)</f>
        <v>OLIMP TŁUSZCZ 1</v>
      </c>
      <c r="F94" t="s">
        <v>16</v>
      </c>
      <c r="G94" s="44">
        <v>29</v>
      </c>
      <c r="H94" s="55" t="str">
        <f>$B$1&amp;9</f>
        <v>C9</v>
      </c>
      <c r="I94" s="54" t="s">
        <v>15</v>
      </c>
      <c r="J94" s="55" t="str">
        <f>$B$1&amp;1</f>
        <v>C1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C10</v>
      </c>
      <c r="I95" s="54" t="s">
        <v>15</v>
      </c>
      <c r="J95" s="55" t="str">
        <f>$B$1&amp;11</f>
        <v>C11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C12</v>
      </c>
      <c r="I97" s="54" t="s">
        <v>15</v>
      </c>
      <c r="J97" s="55" t="str">
        <f>$B$1&amp;11</f>
        <v>C11</v>
      </c>
    </row>
    <row r="98" spans="1:10" ht="17.5">
      <c r="A98" s="44">
        <v>56</v>
      </c>
      <c r="B98" s="48" t="str">
        <f>VLOOKUP(H98,'Lista Zespołów'!$A$4:$E$147,3,FALSE)</f>
        <v>OLIMP TŁUSZCZ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C1</v>
      </c>
      <c r="I98" s="54" t="s">
        <v>15</v>
      </c>
      <c r="J98" s="55" t="str">
        <f>$B$1&amp;10</f>
        <v>C10</v>
      </c>
    </row>
    <row r="99" spans="1:10" ht="17.5">
      <c r="A99" s="44">
        <v>57</v>
      </c>
      <c r="B99" s="48" t="str">
        <f>VLOOKUP(H99,'Lista Zespołów'!$A$4:$E$147,3,FALSE)</f>
        <v>TIE-BREAK PIASTÓW 1</v>
      </c>
      <c r="C99" s="51" t="s">
        <v>15</v>
      </c>
      <c r="D99" s="48" t="str">
        <f>VLOOKUP(J99,'Lista Zespołów'!$A$4:$E$147,3,FALSE)</f>
        <v>LEN ŻYRARDÓW 2</v>
      </c>
      <c r="F99" t="s">
        <v>16</v>
      </c>
      <c r="G99" s="44">
        <v>27</v>
      </c>
      <c r="H99" s="55" t="str">
        <f>$B$1&amp;2</f>
        <v>C2</v>
      </c>
      <c r="I99" s="54" t="s">
        <v>15</v>
      </c>
      <c r="J99" s="55" t="str">
        <f>$B$1&amp;9</f>
        <v>C9</v>
      </c>
    </row>
    <row r="100" spans="1:10" ht="18">
      <c r="A100" s="44">
        <v>58</v>
      </c>
      <c r="B100" s="48" t="str">
        <f>VLOOKUP(H100,'Lista Zespołów'!$A$4:$E$147,3,FALSE)</f>
        <v>UKS LESZNOWOLA 1</v>
      </c>
      <c r="C100" s="74" t="s">
        <v>15</v>
      </c>
      <c r="D100" s="48" t="str">
        <f>VLOOKUP(J100,'Lista Zespołów'!$A$4:$E$147,3,FALSE)</f>
        <v>ISKRA WARSZAWA 5</v>
      </c>
      <c r="F100" t="s">
        <v>16</v>
      </c>
      <c r="G100" s="44">
        <v>28</v>
      </c>
      <c r="H100" s="55" t="str">
        <f>$B$1&amp;3</f>
        <v>C3</v>
      </c>
      <c r="I100" s="54" t="s">
        <v>15</v>
      </c>
      <c r="J100" s="55" t="str">
        <f>$B$1&amp;8</f>
        <v>C8</v>
      </c>
    </row>
    <row r="101" spans="1:10" ht="18">
      <c r="A101" s="44">
        <v>59</v>
      </c>
      <c r="B101" s="48" t="str">
        <f>VLOOKUP(H101,'Lista Zespołów'!$A$4:$E$147,3,FALSE)</f>
        <v>UKS PIĄTKA 2</v>
      </c>
      <c r="C101" s="74" t="s">
        <v>15</v>
      </c>
      <c r="D101" s="48" t="str">
        <f>VLOOKUP(J101,'Lista Zespołów'!$A$4:$E$147,3,FALSE)</f>
        <v>G-8 BIELANY 4</v>
      </c>
      <c r="F101" t="s">
        <v>16</v>
      </c>
      <c r="G101" s="44">
        <v>29</v>
      </c>
      <c r="H101" s="55" t="str">
        <f>$B$1&amp;4</f>
        <v>C4</v>
      </c>
      <c r="I101" s="54" t="s">
        <v>15</v>
      </c>
      <c r="J101" s="55" t="str">
        <f>$B$1&amp;7</f>
        <v>C7</v>
      </c>
    </row>
    <row r="102" spans="1:10" ht="18">
      <c r="A102" s="44">
        <v>60</v>
      </c>
      <c r="B102" s="48" t="str">
        <f>VLOOKUP(H102,'Lista Zespołów'!$A$4:$E$147,3,FALSE)</f>
        <v>MMKS MIŃSK MAZ. 3</v>
      </c>
      <c r="C102" s="74" t="s">
        <v>15</v>
      </c>
      <c r="D102" s="48" t="str">
        <f>VLOOKUP(J102,'Lista Zespołów'!$A$4:$E$147,3,FALSE)</f>
        <v>OLIMP OSTROŁĘKA 3</v>
      </c>
      <c r="F102" t="s">
        <v>16</v>
      </c>
      <c r="G102" s="44">
        <v>30</v>
      </c>
      <c r="H102" s="55" t="str">
        <f>$B$1&amp;5</f>
        <v>C5</v>
      </c>
      <c r="I102" s="54" t="s">
        <v>15</v>
      </c>
      <c r="J102" s="55" t="str">
        <f>$B$1&amp;6</f>
        <v>C6</v>
      </c>
    </row>
    <row r="104" spans="1:10" ht="17.5">
      <c r="A104" s="44">
        <v>61</v>
      </c>
      <c r="B104" s="48" t="str">
        <f>VLOOKUP(H104,'Lista Zespołów'!$A$4:$E$147,3,FALSE)</f>
        <v>OLIMP OSTROŁĘKA 3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C6</v>
      </c>
      <c r="I104" s="54" t="s">
        <v>15</v>
      </c>
      <c r="J104" s="55" t="str">
        <f>$B$1&amp;12</f>
        <v>C12</v>
      </c>
    </row>
    <row r="105" spans="1:10" ht="17.5">
      <c r="A105" s="44">
        <v>62</v>
      </c>
      <c r="B105" s="48" t="str">
        <f>VLOOKUP(H105,'Lista Zespołów'!$A$4:$E$147,3,FALSE)</f>
        <v>G-8 BIELANY 4</v>
      </c>
      <c r="C105" s="51" t="s">
        <v>15</v>
      </c>
      <c r="D105" s="48" t="str">
        <f>VLOOKUP(J105,'Lista Zespołów'!$A$4:$E$147,3,FALSE)</f>
        <v>MMKS MIŃSK MAZ. 3</v>
      </c>
      <c r="F105" t="s">
        <v>16</v>
      </c>
      <c r="G105" s="44">
        <v>26</v>
      </c>
      <c r="H105" s="55" t="str">
        <f>$B$1&amp;7</f>
        <v>C7</v>
      </c>
      <c r="I105" s="54" t="s">
        <v>15</v>
      </c>
      <c r="J105" s="55" t="str">
        <f>$B$1&amp;5</f>
        <v>C5</v>
      </c>
    </row>
    <row r="106" spans="1:10" ht="17.5">
      <c r="A106" s="44">
        <v>63</v>
      </c>
      <c r="B106" s="48" t="str">
        <f>VLOOKUP(H106,'Lista Zespołów'!$A$4:$E$147,3,FALSE)</f>
        <v>ISKRA WARSZAWA 5</v>
      </c>
      <c r="C106" s="51" t="s">
        <v>15</v>
      </c>
      <c r="D106" s="48" t="str">
        <f>VLOOKUP(J106,'Lista Zespołów'!$A$4:$E$147,3,FALSE)</f>
        <v>UKS PIĄTKA 2</v>
      </c>
      <c r="F106" t="s">
        <v>16</v>
      </c>
      <c r="G106" s="44">
        <v>27</v>
      </c>
      <c r="H106" s="55" t="str">
        <f>$B$1&amp;8</f>
        <v>C8</v>
      </c>
      <c r="I106" s="54" t="s">
        <v>15</v>
      </c>
      <c r="J106" s="55" t="str">
        <f>$B$1&amp;4</f>
        <v>C4</v>
      </c>
    </row>
    <row r="107" spans="1:10" ht="18">
      <c r="A107" s="44">
        <v>64</v>
      </c>
      <c r="B107" s="48" t="str">
        <f>VLOOKUP(H107,'Lista Zespołów'!$A$4:$E$147,3,FALSE)</f>
        <v>LEN ŻYRARDÓW 2</v>
      </c>
      <c r="C107" s="74" t="s">
        <v>15</v>
      </c>
      <c r="D107" s="48" t="str">
        <f>VLOOKUP(J107,'Lista Zespołów'!$A$4:$E$147,3,FALSE)</f>
        <v>UKS LESZNOWOLA 1</v>
      </c>
      <c r="F107" t="s">
        <v>16</v>
      </c>
      <c r="G107" s="44">
        <v>28</v>
      </c>
      <c r="H107" s="55" t="str">
        <f>$B$1&amp;9</f>
        <v>C9</v>
      </c>
      <c r="I107" s="54" t="s">
        <v>15</v>
      </c>
      <c r="J107" s="55" t="str">
        <f>$B$1&amp;3</f>
        <v>C3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>TIE-BREAK PIASTÓW 1</v>
      </c>
      <c r="F108" t="s">
        <v>16</v>
      </c>
      <c r="G108" s="44">
        <v>29</v>
      </c>
      <c r="H108" s="55" t="str">
        <f>$B$1&amp;10</f>
        <v>C10</v>
      </c>
      <c r="I108" s="54" t="s">
        <v>15</v>
      </c>
      <c r="J108" s="55" t="str">
        <f>$B$1&amp;2</f>
        <v>C2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OLIMP TŁUSZCZ 1</v>
      </c>
      <c r="F109" t="s">
        <v>16</v>
      </c>
      <c r="G109" s="44">
        <v>30</v>
      </c>
      <c r="H109" s="55" t="str">
        <f>$B$1&amp;11</f>
        <v>C11</v>
      </c>
      <c r="I109" s="54" t="s">
        <v>15</v>
      </c>
      <c r="J109" s="55" t="str">
        <f>$B$1&amp;1</f>
        <v>C1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9"/>
  <sheetViews>
    <sheetView showGridLines="0" zoomScale="40" zoomScaleNormal="40" workbookViewId="0" topLeftCell="A1">
      <selection activeCell="J4" sqref="J4:J11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19" width="15.57421875" style="0" hidden="1" customWidth="1"/>
    <col min="20" max="26" width="15.8515625" style="0" hidden="1" customWidth="1"/>
  </cols>
  <sheetData>
    <row r="1" spans="1:7" ht="29.5" thickBot="1">
      <c r="A1" s="34" t="s">
        <v>0</v>
      </c>
      <c r="B1" s="33" t="s">
        <v>19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D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D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MOS WOLA 1</v>
      </c>
      <c r="C4" s="30">
        <f aca="true" t="shared" si="0" ref="C4:C7">D4*$E$1+E4*$G$1</f>
        <v>12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6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1">
        <f aca="true" t="shared" si="2" ref="F4:F15">E4+D4</f>
        <v>7</v>
      </c>
      <c r="G4" s="31">
        <f>SUM(D$21:D$33)</f>
        <v>104</v>
      </c>
      <c r="H4" s="31">
        <f>SUM(C$21:C$33)</f>
        <v>35</v>
      </c>
      <c r="I4" s="32">
        <f aca="true" t="shared" si="3" ref="I4:I7">_xlfn.IFERROR(G4/H4,0)</f>
        <v>2.9714285714285715</v>
      </c>
      <c r="J4" s="113">
        <v>18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>WTS WARKA</v>
      </c>
      <c r="C5" s="27">
        <f t="shared" si="0"/>
        <v>8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4</v>
      </c>
      <c r="E5" s="75">
        <f t="shared" si="1"/>
        <v>3</v>
      </c>
      <c r="F5" s="75">
        <f t="shared" si="2"/>
        <v>7</v>
      </c>
      <c r="G5" s="28">
        <f>SUM(F$21:F$33)</f>
        <v>89</v>
      </c>
      <c r="H5" s="28">
        <f>SUM(E$21:E$33)</f>
        <v>71</v>
      </c>
      <c r="I5" s="29">
        <f t="shared" si="3"/>
        <v>1.2535211267605635</v>
      </c>
      <c r="J5" s="113">
        <v>14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ASTW</v>
      </c>
      <c r="C6" s="30">
        <f t="shared" si="0"/>
        <v>6</v>
      </c>
      <c r="D6" s="31">
        <f t="shared" si="4"/>
        <v>3</v>
      </c>
      <c r="E6" s="31">
        <f t="shared" si="1"/>
        <v>4</v>
      </c>
      <c r="F6" s="31">
        <f t="shared" si="2"/>
        <v>7</v>
      </c>
      <c r="G6" s="31">
        <f>SUM(H$21:H$33)</f>
        <v>74</v>
      </c>
      <c r="H6" s="31">
        <f>SUM(G$21:G$33)</f>
        <v>88</v>
      </c>
      <c r="I6" s="32">
        <f t="shared" si="3"/>
        <v>0.8409090909090909</v>
      </c>
      <c r="J6" s="113">
        <v>12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SASKA WARSZAWA 2</v>
      </c>
      <c r="C7" s="27">
        <f t="shared" si="0"/>
        <v>14</v>
      </c>
      <c r="D7" s="75">
        <f t="shared" si="4"/>
        <v>7</v>
      </c>
      <c r="E7" s="75">
        <f t="shared" si="1"/>
        <v>0</v>
      </c>
      <c r="F7" s="75">
        <f t="shared" si="2"/>
        <v>7</v>
      </c>
      <c r="G7" s="28">
        <f>SUM(J$21:J$33)</f>
        <v>108</v>
      </c>
      <c r="H7" s="28">
        <f>SUM(I$21:I$33)</f>
        <v>76</v>
      </c>
      <c r="I7" s="29">
        <f t="shared" si="3"/>
        <v>1.4210526315789473</v>
      </c>
      <c r="J7" s="113">
        <v>20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TIE-BREAK PIASTÓW 2</v>
      </c>
      <c r="C8" s="30">
        <f>D8*$E$1+E8*$G$1</f>
        <v>2</v>
      </c>
      <c r="D8" s="31">
        <f t="shared" si="4"/>
        <v>1</v>
      </c>
      <c r="E8" s="31">
        <f t="shared" si="1"/>
        <v>6</v>
      </c>
      <c r="F8" s="31">
        <f t="shared" si="2"/>
        <v>7</v>
      </c>
      <c r="G8" s="31">
        <f>SUM(L$21:L$33)</f>
        <v>70</v>
      </c>
      <c r="H8" s="31">
        <f>SUM(K$21:K$33)</f>
        <v>98</v>
      </c>
      <c r="I8" s="32">
        <f>_xlfn.IFERROR(G8/H8,0)</f>
        <v>0.7142857142857143</v>
      </c>
      <c r="J8" s="113">
        <v>8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OLIMP TŁUSZCZ 3</v>
      </c>
      <c r="C9" s="27">
        <f aca="true" t="shared" si="5" ref="C9">D9*$E$1+E9*$G$1</f>
        <v>10</v>
      </c>
      <c r="D9" s="75">
        <f t="shared" si="4"/>
        <v>5</v>
      </c>
      <c r="E9" s="75">
        <f t="shared" si="1"/>
        <v>2</v>
      </c>
      <c r="F9" s="75">
        <f t="shared" si="2"/>
        <v>7</v>
      </c>
      <c r="G9" s="28">
        <f>SUM(N$21:N$33)</f>
        <v>94</v>
      </c>
      <c r="H9" s="28">
        <f>SUM(M$21:M$33)</f>
        <v>72</v>
      </c>
      <c r="I9" s="29">
        <f aca="true" t="shared" si="6" ref="I9">_xlfn.IFERROR(G9/H9,0)</f>
        <v>1.3055555555555556</v>
      </c>
      <c r="J9" s="113">
        <v>16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TRÓJKA KOBYŁKA 3</v>
      </c>
      <c r="C10" s="30">
        <f>D10*$E$1+E10*$G$1</f>
        <v>4</v>
      </c>
      <c r="D10" s="31">
        <f t="shared" si="4"/>
        <v>2</v>
      </c>
      <c r="E10" s="31">
        <f t="shared" si="1"/>
        <v>5</v>
      </c>
      <c r="F10" s="31">
        <f t="shared" si="2"/>
        <v>7</v>
      </c>
      <c r="G10" s="31">
        <f>SUM(P$21:P$33)</f>
        <v>75</v>
      </c>
      <c r="H10" s="31">
        <f>SUM(O$21:O$33)</f>
        <v>96</v>
      </c>
      <c r="I10" s="32">
        <f>_xlfn.IFERROR(G10/H10,0)</f>
        <v>0.78125</v>
      </c>
      <c r="J10" s="113">
        <v>10</v>
      </c>
      <c r="K10" s="130"/>
      <c r="L10" s="130"/>
      <c r="M10" s="67"/>
      <c r="N10" s="67"/>
      <c r="O10" s="67"/>
      <c r="P10" s="67"/>
      <c r="Q10" s="47"/>
    </row>
    <row r="11" spans="1:17" ht="26.25" customHeight="1">
      <c r="A11" s="12">
        <v>8</v>
      </c>
      <c r="B11" s="13" t="str">
        <f>VLOOKUP($B$1&amp;A11,'Lista Zespołów'!$A$4:$E$147,3,FALSE)</f>
        <v>G-8 BIELANY 6</v>
      </c>
      <c r="C11" s="27">
        <f aca="true" t="shared" si="7" ref="C11">D11*$E$1+E11*$G$1</f>
        <v>0</v>
      </c>
      <c r="D11" s="75">
        <f t="shared" si="4"/>
        <v>0</v>
      </c>
      <c r="E11" s="75">
        <f t="shared" si="1"/>
        <v>7</v>
      </c>
      <c r="F11" s="75">
        <f t="shared" si="2"/>
        <v>7</v>
      </c>
      <c r="G11" s="28">
        <f>SUM(R$21:R$33)</f>
        <v>27</v>
      </c>
      <c r="H11" s="28">
        <f>SUM(Q$21:Q$33)</f>
        <v>105</v>
      </c>
      <c r="I11" s="29">
        <f aca="true" t="shared" si="8" ref="I11">_xlfn.IFERROR(G11/H11,0)</f>
        <v>0.2571428571428571</v>
      </c>
      <c r="J11" s="113">
        <v>6</v>
      </c>
      <c r="K11" s="130"/>
      <c r="L11" s="130"/>
      <c r="M11" s="67"/>
      <c r="N11" s="67"/>
      <c r="O11" s="67"/>
      <c r="P11" s="67"/>
      <c r="Q11" s="47"/>
    </row>
    <row r="12" spans="1:17" ht="26.25" customHeight="1" hidden="1">
      <c r="A12" s="10">
        <v>9</v>
      </c>
      <c r="B12" s="11">
        <f>VLOOKUP($B$1&amp;A12,'Lista Zespołów'!$A$4:$E$147,3,FALSE)</f>
        <v>0</v>
      </c>
      <c r="C12" s="30">
        <f>D12*$E$1+E12*$G$1</f>
        <v>0</v>
      </c>
      <c r="D12" s="31">
        <f t="shared" si="4"/>
        <v>0</v>
      </c>
      <c r="E12" s="31">
        <f t="shared" si="1"/>
        <v>0</v>
      </c>
      <c r="F12" s="31">
        <f t="shared" si="2"/>
        <v>0</v>
      </c>
      <c r="G12" s="31">
        <f>SUM(T$21:T$33)</f>
        <v>0</v>
      </c>
      <c r="H12" s="31">
        <f>SUM(S$21:S$33)</f>
        <v>0</v>
      </c>
      <c r="I12" s="32">
        <f>_xlfn.IFERROR(G12/H12,0)</f>
        <v>0</v>
      </c>
      <c r="K12" s="67"/>
      <c r="L12" s="67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7"/>
      <c r="L13" s="67"/>
      <c r="M13" s="67"/>
      <c r="N13" s="67"/>
      <c r="O13" s="67"/>
      <c r="P13" s="67"/>
      <c r="Q13" s="47"/>
    </row>
    <row r="14" spans="1:17" ht="26.25" customHeight="1" hidden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D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MOS WOLA 1</v>
      </c>
      <c r="D20" s="117"/>
      <c r="E20" s="116" t="str">
        <f>VLOOKUP($B$1&amp;E19,'Lista Zespołów'!$A$4:$E$147,3,FALSE)</f>
        <v>WTS WARKA</v>
      </c>
      <c r="F20" s="117"/>
      <c r="G20" s="116" t="str">
        <f>VLOOKUP($B$1&amp;G19,'Lista Zespołów'!$A$4:$E$147,3,FALSE)</f>
        <v>ASTW</v>
      </c>
      <c r="H20" s="117"/>
      <c r="I20" s="116" t="str">
        <f>VLOOKUP($B$1&amp;I19,'Lista Zespołów'!$A$4:$E$147,3,FALSE)</f>
        <v>SASKA WARSZAWA 2</v>
      </c>
      <c r="J20" s="117"/>
      <c r="K20" s="126" t="str">
        <f>VLOOKUP($B$1&amp;K19,'Lista Zespołów'!$A$4:$E$147,3,FALSE)</f>
        <v>TIE-BREAK PIASTÓW 2</v>
      </c>
      <c r="L20" s="127"/>
      <c r="M20" s="116" t="str">
        <f>VLOOKUP($B$1&amp;M19,'Lista Zespołów'!$A$4:$E$147,3,FALSE)</f>
        <v>OLIMP TŁUSZCZ 3</v>
      </c>
      <c r="N20" s="117"/>
      <c r="O20" s="116" t="str">
        <f>VLOOKUP($B$1&amp;O19,'Lista Zespołów'!$A$4:$E$147,3,FALSE)</f>
        <v>TRÓJKA KOBYŁKA 3</v>
      </c>
      <c r="P20" s="117"/>
      <c r="Q20" s="116" t="str">
        <f>VLOOKUP($B$1&amp;Q19,'Lista Zespołów'!$A$4:$E$147,3,FALSE)</f>
        <v>G-8 BIELANY 6</v>
      </c>
      <c r="R20" s="117"/>
      <c r="S20" s="116">
        <f>VLOOKUP($B$1&amp;S19,'Lista Zespołów'!$A$4:$E$147,3,FALSE)</f>
        <v>0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MOS WOLA 1</v>
      </c>
      <c r="C21" s="85" t="s">
        <v>14</v>
      </c>
      <c r="D21" s="86" t="s">
        <v>14</v>
      </c>
      <c r="E21" s="17">
        <v>15</v>
      </c>
      <c r="F21" s="24">
        <v>6</v>
      </c>
      <c r="G21" s="17">
        <v>15</v>
      </c>
      <c r="H21" s="24">
        <v>1</v>
      </c>
      <c r="I21" s="17">
        <v>14</v>
      </c>
      <c r="J21" s="24">
        <v>16</v>
      </c>
      <c r="K21" s="17">
        <v>15</v>
      </c>
      <c r="L21" s="24">
        <v>3</v>
      </c>
      <c r="M21" s="17">
        <v>15</v>
      </c>
      <c r="N21" s="24">
        <v>4</v>
      </c>
      <c r="O21" s="89">
        <v>15</v>
      </c>
      <c r="P21" s="72">
        <v>5</v>
      </c>
      <c r="Q21" s="89">
        <v>15</v>
      </c>
      <c r="R21" s="72">
        <v>0</v>
      </c>
      <c r="S21" s="89"/>
      <c r="T21" s="72"/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>WTS WARKA</v>
      </c>
      <c r="C22" s="61">
        <f>IF(F21="","",F21)</f>
        <v>6</v>
      </c>
      <c r="D22" s="62">
        <f>IF(E21="","",E21)</f>
        <v>15</v>
      </c>
      <c r="E22" s="83" t="s">
        <v>14</v>
      </c>
      <c r="F22" s="87" t="s">
        <v>14</v>
      </c>
      <c r="G22" s="21">
        <v>15</v>
      </c>
      <c r="H22" s="25">
        <v>10</v>
      </c>
      <c r="I22" s="21">
        <v>11</v>
      </c>
      <c r="J22" s="25">
        <v>15</v>
      </c>
      <c r="K22" s="21">
        <v>15</v>
      </c>
      <c r="L22" s="25">
        <v>7</v>
      </c>
      <c r="M22" s="21">
        <v>12</v>
      </c>
      <c r="N22" s="25">
        <v>15</v>
      </c>
      <c r="O22" s="90">
        <v>15</v>
      </c>
      <c r="P22" s="81">
        <v>6</v>
      </c>
      <c r="Q22" s="90">
        <v>15</v>
      </c>
      <c r="R22" s="81">
        <v>3</v>
      </c>
      <c r="S22" s="90"/>
      <c r="T22" s="81"/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ASTW</v>
      </c>
      <c r="C23" s="60">
        <f>IF(H21="","",H21)</f>
        <v>1</v>
      </c>
      <c r="D23" s="63">
        <f>IF(G21="","",G21)</f>
        <v>15</v>
      </c>
      <c r="E23" s="60">
        <f>IF(H22="","",H22)</f>
        <v>10</v>
      </c>
      <c r="F23" s="63">
        <f>IF(G22="","",G22)</f>
        <v>15</v>
      </c>
      <c r="G23" s="88" t="s">
        <v>14</v>
      </c>
      <c r="H23" s="86" t="s">
        <v>14</v>
      </c>
      <c r="I23" s="17">
        <v>8</v>
      </c>
      <c r="J23" s="24">
        <v>15</v>
      </c>
      <c r="K23" s="17">
        <v>15</v>
      </c>
      <c r="L23" s="24">
        <v>9</v>
      </c>
      <c r="M23" s="17">
        <v>10</v>
      </c>
      <c r="N23" s="24">
        <v>15</v>
      </c>
      <c r="O23" s="91">
        <v>15</v>
      </c>
      <c r="P23" s="72">
        <v>12</v>
      </c>
      <c r="Q23" s="91">
        <v>15</v>
      </c>
      <c r="R23" s="72">
        <v>7</v>
      </c>
      <c r="S23" s="91"/>
      <c r="T23" s="72"/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SASKA WARSZAWA 2</v>
      </c>
      <c r="C24" s="61">
        <f>IF(J21="","",J21)</f>
        <v>16</v>
      </c>
      <c r="D24" s="62">
        <f>IF(I21="","",I21)</f>
        <v>14</v>
      </c>
      <c r="E24" s="61">
        <f>IF(J22="","",J22)</f>
        <v>15</v>
      </c>
      <c r="F24" s="62">
        <f>IF(I22="","",I22)</f>
        <v>11</v>
      </c>
      <c r="G24" s="61">
        <v>15</v>
      </c>
      <c r="H24" s="62">
        <f>IF(I23="","",I23)</f>
        <v>8</v>
      </c>
      <c r="I24" s="83" t="s">
        <v>14</v>
      </c>
      <c r="J24" s="87" t="s">
        <v>14</v>
      </c>
      <c r="K24" s="21">
        <v>15</v>
      </c>
      <c r="L24" s="25">
        <v>12</v>
      </c>
      <c r="M24" s="21">
        <v>17</v>
      </c>
      <c r="N24" s="25">
        <v>15</v>
      </c>
      <c r="O24" s="90">
        <v>15</v>
      </c>
      <c r="P24" s="81">
        <v>9</v>
      </c>
      <c r="Q24" s="90">
        <v>15</v>
      </c>
      <c r="R24" s="81">
        <v>7</v>
      </c>
      <c r="S24" s="90"/>
      <c r="T24" s="81"/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TIE-BREAK PIASTÓW 2</v>
      </c>
      <c r="C25" s="61">
        <f>IF(L21="","",L21)</f>
        <v>3</v>
      </c>
      <c r="D25" s="62">
        <f>IF(K21="","",K21)</f>
        <v>15</v>
      </c>
      <c r="E25" s="61">
        <f>IF(L22="","",L22)</f>
        <v>7</v>
      </c>
      <c r="F25" s="62">
        <f>IF(K22="","",K22)</f>
        <v>15</v>
      </c>
      <c r="G25" s="61">
        <f>IF(L23="","",L23)</f>
        <v>9</v>
      </c>
      <c r="H25" s="62">
        <f>IF(K23="","",K23)</f>
        <v>15</v>
      </c>
      <c r="I25" s="61">
        <f>IF(L24="","",L24)</f>
        <v>12</v>
      </c>
      <c r="J25" s="62">
        <f>IF(K24="","",K24)</f>
        <v>15</v>
      </c>
      <c r="K25" s="83" t="s">
        <v>14</v>
      </c>
      <c r="L25" s="82" t="s">
        <v>14</v>
      </c>
      <c r="M25" s="17">
        <v>8</v>
      </c>
      <c r="N25" s="24">
        <v>15</v>
      </c>
      <c r="O25" s="91">
        <v>16</v>
      </c>
      <c r="P25" s="72">
        <v>18</v>
      </c>
      <c r="Q25" s="91">
        <v>15</v>
      </c>
      <c r="R25" s="72">
        <v>5</v>
      </c>
      <c r="S25" s="91"/>
      <c r="T25" s="72"/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OLIMP TŁUSZCZ 3</v>
      </c>
      <c r="C26" s="61">
        <f>IF(N21="","",N21)</f>
        <v>4</v>
      </c>
      <c r="D26" s="62">
        <f>IF(M21="","",M21)</f>
        <v>15</v>
      </c>
      <c r="E26" s="61">
        <f>IF(N22="","",N22)</f>
        <v>15</v>
      </c>
      <c r="F26" s="62">
        <f>IF(M22="","",M22)</f>
        <v>12</v>
      </c>
      <c r="G26" s="61">
        <f>IF(N23="","",N23)</f>
        <v>15</v>
      </c>
      <c r="H26" s="62">
        <f>IF(M23="","",M23)</f>
        <v>10</v>
      </c>
      <c r="I26" s="61">
        <f>IF(N$24="","",N$24)</f>
        <v>15</v>
      </c>
      <c r="J26" s="62">
        <f>IF(M24="","",M24)</f>
        <v>17</v>
      </c>
      <c r="K26" s="61">
        <f>IF(N25="","",N25)</f>
        <v>15</v>
      </c>
      <c r="L26" s="62">
        <f>IF(M25="","",M25)</f>
        <v>8</v>
      </c>
      <c r="M26" s="83" t="s">
        <v>14</v>
      </c>
      <c r="N26" s="82" t="s">
        <v>14</v>
      </c>
      <c r="O26" s="90">
        <v>15</v>
      </c>
      <c r="P26" s="95">
        <v>10</v>
      </c>
      <c r="Q26" s="90">
        <v>15</v>
      </c>
      <c r="R26" s="95">
        <v>0</v>
      </c>
      <c r="S26" s="90"/>
      <c r="T26" s="95"/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TRÓJKA KOBYŁKA 3</v>
      </c>
      <c r="C27" s="61">
        <f>IF(P21="","",P21)</f>
        <v>5</v>
      </c>
      <c r="D27" s="62">
        <f>IF(O21="","",O21)</f>
        <v>15</v>
      </c>
      <c r="E27" s="61">
        <f>IF(P22="","",P22)</f>
        <v>6</v>
      </c>
      <c r="F27" s="62">
        <f>IF(O22="","",O22)</f>
        <v>15</v>
      </c>
      <c r="G27" s="61">
        <f>IF(P$23="","",P$23)</f>
        <v>12</v>
      </c>
      <c r="H27" s="62">
        <f>IF(O$23="","",O$23)</f>
        <v>15</v>
      </c>
      <c r="I27" s="61">
        <f>IF(P24="","",P24)</f>
        <v>9</v>
      </c>
      <c r="J27" s="62">
        <f>IF(O$24="","",O$24)</f>
        <v>15</v>
      </c>
      <c r="K27" s="61">
        <f>IF(P$25="","",P$25)</f>
        <v>18</v>
      </c>
      <c r="L27" s="62">
        <f>IF(O$25="","",O$25)</f>
        <v>16</v>
      </c>
      <c r="M27" s="61">
        <f>IF(P$26="","",P$26)</f>
        <v>10</v>
      </c>
      <c r="N27" s="62">
        <f>IF(O$26="","",O$26)</f>
        <v>15</v>
      </c>
      <c r="O27" s="83" t="s">
        <v>14</v>
      </c>
      <c r="P27" s="82" t="s">
        <v>14</v>
      </c>
      <c r="Q27" s="90">
        <v>15</v>
      </c>
      <c r="R27" s="95">
        <v>5</v>
      </c>
      <c r="S27" s="90"/>
      <c r="T27" s="95"/>
      <c r="U27" s="90"/>
      <c r="V27" s="96"/>
      <c r="W27" s="90"/>
      <c r="X27" s="95"/>
      <c r="Y27" s="92"/>
      <c r="Z27" s="93"/>
    </row>
    <row r="28" spans="1:26" ht="73.15" customHeight="1" thickBot="1">
      <c r="A28" s="59">
        <v>8</v>
      </c>
      <c r="B28" s="65" t="str">
        <f>VLOOKUP($B$1&amp;A28,'Lista Zespołów'!$A$4:$E$147,3,FALSE)</f>
        <v>G-8 BIELANY 6</v>
      </c>
      <c r="C28" s="61">
        <f>IF(R21="","",R21)</f>
        <v>0</v>
      </c>
      <c r="D28" s="62">
        <f>IF(Q21="","",Q21)</f>
        <v>15</v>
      </c>
      <c r="E28" s="61">
        <f>IF(R22="","",R22)</f>
        <v>3</v>
      </c>
      <c r="F28" s="62">
        <f>IF(Q22="","",Q22)</f>
        <v>15</v>
      </c>
      <c r="G28" s="61">
        <f>IF(R$23="","",R$23)</f>
        <v>7</v>
      </c>
      <c r="H28" s="62">
        <f>IF(Q$23="","",Q$23)</f>
        <v>15</v>
      </c>
      <c r="I28" s="61">
        <f>IF(R24="","",R24)</f>
        <v>7</v>
      </c>
      <c r="J28" s="62">
        <f>IF(Q$24="","",Q$24)</f>
        <v>15</v>
      </c>
      <c r="K28" s="61">
        <f>IF(R$25="","",R$25)</f>
        <v>5</v>
      </c>
      <c r="L28" s="62">
        <f>IF(Q$25="","",Q$25)</f>
        <v>15</v>
      </c>
      <c r="M28" s="61">
        <f>IF(R$26="","",R$26)</f>
        <v>0</v>
      </c>
      <c r="N28" s="62">
        <f>IF(Q$26="","",Q$26)</f>
        <v>15</v>
      </c>
      <c r="O28" s="61">
        <f>IF($R$27="","",$R$27)</f>
        <v>5</v>
      </c>
      <c r="P28" s="62">
        <f>IF($Q$27="","",$Q$27)</f>
        <v>15</v>
      </c>
      <c r="Q28" s="83" t="s">
        <v>14</v>
      </c>
      <c r="R28" s="82" t="s">
        <v>14</v>
      </c>
      <c r="S28" s="90"/>
      <c r="T28" s="95"/>
      <c r="U28" s="90"/>
      <c r="V28" s="96"/>
      <c r="W28" s="90"/>
      <c r="X28" s="95"/>
      <c r="Y28" s="21"/>
      <c r="Z28" s="81"/>
    </row>
    <row r="29" spans="1:26" ht="76.9" customHeight="1" hidden="1" thickBot="1">
      <c r="A29" s="59">
        <v>9</v>
      </c>
      <c r="B29" s="65">
        <f>VLOOKUP($B$1&amp;A29,'Lista Zespołów'!$A$4:$E$147,3,FALSE)</f>
        <v>0</v>
      </c>
      <c r="C29" s="61" t="str">
        <f>IF(T21="","",T21)</f>
        <v/>
      </c>
      <c r="D29" s="62" t="str">
        <f>IF(S21="","",S21)</f>
        <v/>
      </c>
      <c r="E29" s="61" t="str">
        <f>IF(T22="","",T22)</f>
        <v/>
      </c>
      <c r="F29" s="62" t="str">
        <f>IF(S22="","",S22)</f>
        <v/>
      </c>
      <c r="G29" s="61" t="str">
        <f>IF(T$23="","",T$23)</f>
        <v/>
      </c>
      <c r="H29" s="62" t="str">
        <f>IF(S$23="","",S$23)</f>
        <v/>
      </c>
      <c r="I29" s="61" t="str">
        <f>IF(T24="","",T24)</f>
        <v/>
      </c>
      <c r="J29" s="62" t="str">
        <f>IF(S$24="","",S$24)</f>
        <v/>
      </c>
      <c r="K29" s="61" t="str">
        <f>IF(T$25="","",T$25)</f>
        <v/>
      </c>
      <c r="L29" s="62" t="str">
        <f>IF(S$25="","",S$25)</f>
        <v/>
      </c>
      <c r="M29" s="61" t="str">
        <f>IF(T$26="","",T$26)</f>
        <v/>
      </c>
      <c r="N29" s="62" t="str">
        <f>IF(S$26="","",S$26)</f>
        <v/>
      </c>
      <c r="O29" s="61" t="str">
        <f>IF($T$27="","",$T$27)</f>
        <v/>
      </c>
      <c r="P29" s="62" t="str">
        <f>IF($S$27="","",$S$27)</f>
        <v/>
      </c>
      <c r="Q29" s="61" t="str">
        <f>IF($T$28="","",$T$28)</f>
        <v/>
      </c>
      <c r="R29" s="62" t="str">
        <f>IF($S$28="","",$S$28)</f>
        <v/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73.5" customHeight="1" hidden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MOS WOLA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D1</v>
      </c>
      <c r="I34" s="54" t="s">
        <v>15</v>
      </c>
      <c r="J34" s="53" t="str">
        <f>$B$1&amp;12</f>
        <v>D12</v>
      </c>
    </row>
    <row r="35" spans="1:10" ht="17.5">
      <c r="A35" s="44">
        <v>2</v>
      </c>
      <c r="B35" s="48" t="str">
        <f>VLOOKUP(H35,'Lista Zespołów'!$A$4:$E$147,3,FALSE)</f>
        <v>WTS WARKA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D2</v>
      </c>
      <c r="I35" s="54" t="s">
        <v>15</v>
      </c>
      <c r="J35" s="53" t="str">
        <f>$B$1&amp;11</f>
        <v>D11</v>
      </c>
    </row>
    <row r="36" spans="1:10" ht="17.5">
      <c r="A36" s="44">
        <v>3</v>
      </c>
      <c r="B36" s="48" t="str">
        <f>VLOOKUP(H36,'Lista Zespołów'!$A$4:$E$147,3,FALSE)</f>
        <v>ASTW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D3</v>
      </c>
      <c r="I36" s="54" t="s">
        <v>15</v>
      </c>
      <c r="J36" s="55" t="str">
        <f>$B$1&amp;10</f>
        <v>D10</v>
      </c>
    </row>
    <row r="37" spans="1:10" ht="17.5">
      <c r="A37" s="44">
        <v>4</v>
      </c>
      <c r="B37" s="48" t="str">
        <f>VLOOKUP(H37,'Lista Zespołów'!$A$4:$E$147,3,FALSE)</f>
        <v>SASKA WARSZAWA 2</v>
      </c>
      <c r="C37" s="49" t="s">
        <v>15</v>
      </c>
      <c r="D37" s="48">
        <f>VLOOKUP(J37,'Lista Zespołów'!$A$4:$E$147,3,FALSE)</f>
        <v>0</v>
      </c>
      <c r="F37" t="s">
        <v>16</v>
      </c>
      <c r="G37" s="52">
        <v>4</v>
      </c>
      <c r="H37" s="53" t="str">
        <f>$B$1&amp;4</f>
        <v>D4</v>
      </c>
      <c r="I37" s="54" t="s">
        <v>15</v>
      </c>
      <c r="J37" s="55" t="str">
        <f>$B$1&amp;9</f>
        <v>D9</v>
      </c>
    </row>
    <row r="38" spans="1:10" ht="17.5">
      <c r="A38" s="44">
        <v>5</v>
      </c>
      <c r="B38" s="48" t="str">
        <f>VLOOKUP(H38,'Lista Zespołów'!$A$4:$E$147,3,FALSE)</f>
        <v>TIE-BREAK PIASTÓW 2</v>
      </c>
      <c r="C38" s="49" t="s">
        <v>15</v>
      </c>
      <c r="D38" s="48" t="str">
        <f>VLOOKUP(J38,'Lista Zespołów'!$A$4:$E$147,3,FALSE)</f>
        <v>G-8 BIELANY 6</v>
      </c>
      <c r="F38" t="s">
        <v>16</v>
      </c>
      <c r="G38" s="52">
        <v>5</v>
      </c>
      <c r="H38" s="53" t="str">
        <f>$B$1&amp;5</f>
        <v>D5</v>
      </c>
      <c r="I38" s="54" t="s">
        <v>15</v>
      </c>
      <c r="J38" s="55" t="str">
        <f>$B$1&amp;8</f>
        <v>D8</v>
      </c>
    </row>
    <row r="39" spans="1:10" ht="17.5">
      <c r="A39" s="44">
        <v>6</v>
      </c>
      <c r="B39" s="48" t="str">
        <f>VLOOKUP(H39,'Lista Zespołów'!$A$4:$E$147,3,FALSE)</f>
        <v>OLIMP TŁUSZCZ 3</v>
      </c>
      <c r="C39" s="49" t="s">
        <v>15</v>
      </c>
      <c r="D39" s="48" t="str">
        <f>VLOOKUP(J39,'Lista Zespołów'!$A$4:$E$147,3,FALSE)</f>
        <v>TRÓJKA KOBYŁKA 3</v>
      </c>
      <c r="F39" t="s">
        <v>16</v>
      </c>
      <c r="G39" s="52">
        <v>6</v>
      </c>
      <c r="H39" s="53" t="str">
        <f>$B$1&amp;6</f>
        <v>D6</v>
      </c>
      <c r="I39" s="54" t="s">
        <v>15</v>
      </c>
      <c r="J39" s="55" t="str">
        <f>$B$1&amp;7</f>
        <v>D7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TRÓJKA KOBYŁKA 3</v>
      </c>
      <c r="F41" t="s">
        <v>16</v>
      </c>
      <c r="G41" s="44">
        <v>5</v>
      </c>
      <c r="H41" s="53" t="str">
        <f>$B$1&amp;12</f>
        <v>D12</v>
      </c>
      <c r="I41" s="54" t="s">
        <v>15</v>
      </c>
      <c r="J41" s="53" t="str">
        <f>$B$1&amp;7</f>
        <v>D7</v>
      </c>
    </row>
    <row r="42" spans="1:10" ht="17.5">
      <c r="A42" s="44">
        <v>8</v>
      </c>
      <c r="B42" s="48" t="str">
        <f>VLOOKUP(H42,'Lista Zespołów'!$A$4:$E$147,3,FALSE)</f>
        <v>G-8 BIELANY 6</v>
      </c>
      <c r="C42" s="49" t="s">
        <v>15</v>
      </c>
      <c r="D42" s="48" t="str">
        <f>VLOOKUP(J42,'Lista Zespołów'!$A$4:$E$147,3,FALSE)</f>
        <v>OLIMP TŁUSZCZ 3</v>
      </c>
      <c r="F42" t="s">
        <v>16</v>
      </c>
      <c r="G42" s="44">
        <v>6</v>
      </c>
      <c r="H42" s="53" t="str">
        <f>$B$1&amp;8</f>
        <v>D8</v>
      </c>
      <c r="I42" s="54" t="s">
        <v>15</v>
      </c>
      <c r="J42" s="53" t="str">
        <f>$B$1&amp;6</f>
        <v>D6</v>
      </c>
    </row>
    <row r="43" spans="1:10" ht="17.5">
      <c r="A43" s="44">
        <v>9</v>
      </c>
      <c r="B43" s="48">
        <f>VLOOKUP(H43,'Lista Zespołów'!$A$4:$E$147,3,FALSE)</f>
        <v>0</v>
      </c>
      <c r="C43" s="49" t="s">
        <v>15</v>
      </c>
      <c r="D43" s="48" t="str">
        <f>VLOOKUP(J43,'Lista Zespołów'!$A$4:$E$147,3,FALSE)</f>
        <v>TIE-BREAK PIASTÓW 2</v>
      </c>
      <c r="F43" t="s">
        <v>16</v>
      </c>
      <c r="G43" s="44">
        <v>7</v>
      </c>
      <c r="H43" s="55" t="str">
        <f>$B$1&amp;9</f>
        <v>D9</v>
      </c>
      <c r="I43" s="54" t="s">
        <v>15</v>
      </c>
      <c r="J43" s="55" t="str">
        <f>$B$1&amp;5</f>
        <v>D5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SASKA WARSZAWA 2</v>
      </c>
      <c r="F44" t="s">
        <v>16</v>
      </c>
      <c r="G44" s="44">
        <v>8</v>
      </c>
      <c r="H44" s="55" t="str">
        <f>$B$1&amp;10</f>
        <v>D10</v>
      </c>
      <c r="I44" s="54" t="s">
        <v>15</v>
      </c>
      <c r="J44" s="55" t="str">
        <f>$B$1&amp;4</f>
        <v>D4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ASTW</v>
      </c>
      <c r="F45" t="s">
        <v>16</v>
      </c>
      <c r="G45" s="44">
        <v>9</v>
      </c>
      <c r="H45" s="55" t="str">
        <f>$B$1&amp;11</f>
        <v>D11</v>
      </c>
      <c r="I45" s="54" t="s">
        <v>15</v>
      </c>
      <c r="J45" s="55" t="str">
        <f>$B$1&amp;3</f>
        <v>D3</v>
      </c>
    </row>
    <row r="46" spans="1:10" ht="17.5">
      <c r="A46" s="44">
        <v>12</v>
      </c>
      <c r="B46" s="48" t="str">
        <f>VLOOKUP(H46,'Lista Zespołów'!$A$4:$E$147,3,FALSE)</f>
        <v>MOS WOLA 1</v>
      </c>
      <c r="C46" s="49" t="s">
        <v>15</v>
      </c>
      <c r="D46" s="48" t="str">
        <f>VLOOKUP(J46,'Lista Zespołów'!$A$4:$E$147,3,FALSE)</f>
        <v>WTS WARKA</v>
      </c>
      <c r="F46" t="s">
        <v>16</v>
      </c>
      <c r="G46" s="44">
        <v>10</v>
      </c>
      <c r="H46" s="55" t="str">
        <f>$B$1&amp;1</f>
        <v>D1</v>
      </c>
      <c r="I46" s="54" t="s">
        <v>15</v>
      </c>
      <c r="J46" s="55" t="str">
        <f>$B$1&amp;2</f>
        <v>D2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>WTS WARKA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D2</v>
      </c>
      <c r="I48" s="54" t="s">
        <v>15</v>
      </c>
      <c r="J48" s="53" t="str">
        <f>$B$1&amp;12</f>
        <v>D12</v>
      </c>
    </row>
    <row r="49" spans="1:10" ht="17.5">
      <c r="A49" s="44">
        <v>14</v>
      </c>
      <c r="B49" s="48" t="str">
        <f>VLOOKUP(H49,'Lista Zespołów'!$A$4:$E$147,3,FALSE)</f>
        <v>ASTW</v>
      </c>
      <c r="C49" s="49" t="s">
        <v>15</v>
      </c>
      <c r="D49" s="48" t="str">
        <f>VLOOKUP(J49,'Lista Zespołów'!$A$4:$E$147,3,FALSE)</f>
        <v>MOS WOLA 1</v>
      </c>
      <c r="F49" t="s">
        <v>16</v>
      </c>
      <c r="G49" s="44">
        <v>10</v>
      </c>
      <c r="H49" s="53" t="str">
        <f>$B$1&amp;3</f>
        <v>D3</v>
      </c>
      <c r="I49" s="54" t="s">
        <v>15</v>
      </c>
      <c r="J49" s="53" t="str">
        <f>$B$1&amp;1</f>
        <v>D1</v>
      </c>
    </row>
    <row r="50" spans="1:10" ht="17.5">
      <c r="A50" s="44">
        <v>15</v>
      </c>
      <c r="B50" s="48" t="str">
        <f>VLOOKUP(H50,'Lista Zespołów'!$A$4:$E$147,3,FALSE)</f>
        <v>SASKA WARSZAWA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D4</v>
      </c>
      <c r="I50" s="54" t="s">
        <v>15</v>
      </c>
      <c r="J50" s="55" t="str">
        <f>$B$1&amp;11</f>
        <v>D11</v>
      </c>
    </row>
    <row r="51" spans="1:10" ht="17.5">
      <c r="A51" s="44">
        <v>16</v>
      </c>
      <c r="B51" s="48" t="str">
        <f>VLOOKUP(H51,'Lista Zespołów'!$A$4:$E$147,3,FALSE)</f>
        <v>TIE-BREAK PIASTÓW 2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D5</v>
      </c>
      <c r="I51" s="54" t="s">
        <v>15</v>
      </c>
      <c r="J51" s="55" t="str">
        <f>$B$1&amp;10</f>
        <v>D10</v>
      </c>
    </row>
    <row r="52" spans="1:10" ht="17.5">
      <c r="A52" s="44">
        <v>17</v>
      </c>
      <c r="B52" s="48" t="str">
        <f>VLOOKUP(H52,'Lista Zespołów'!$A$4:$E$147,3,FALSE)</f>
        <v>OLIMP TŁUSZCZ 3</v>
      </c>
      <c r="C52" s="49" t="s">
        <v>15</v>
      </c>
      <c r="D52" s="48">
        <f>VLOOKUP(J52,'Lista Zespołów'!$A$4:$E$147,3,FALSE)</f>
        <v>0</v>
      </c>
      <c r="F52" t="s">
        <v>16</v>
      </c>
      <c r="G52" s="44">
        <v>13</v>
      </c>
      <c r="H52" s="55" t="str">
        <f>$B$1&amp;6</f>
        <v>D6</v>
      </c>
      <c r="I52" s="54" t="s">
        <v>15</v>
      </c>
      <c r="J52" s="55" t="str">
        <f>$B$1&amp;9</f>
        <v>D9</v>
      </c>
    </row>
    <row r="53" spans="1:10" ht="17.5">
      <c r="A53" s="44">
        <v>18</v>
      </c>
      <c r="B53" s="48" t="str">
        <f>VLOOKUP(H53,'Lista Zespołów'!$A$4:$E$147,3,FALSE)</f>
        <v>TRÓJKA KOBYŁKA 3</v>
      </c>
      <c r="C53" s="49" t="s">
        <v>15</v>
      </c>
      <c r="D53" s="48" t="str">
        <f>VLOOKUP(J53,'Lista Zespołów'!$A$4:$E$147,3,FALSE)</f>
        <v>G-8 BIELANY 6</v>
      </c>
      <c r="F53" t="s">
        <v>16</v>
      </c>
      <c r="G53" s="44">
        <v>14</v>
      </c>
      <c r="H53" s="55" t="str">
        <f>$B$1&amp;7</f>
        <v>D7</v>
      </c>
      <c r="I53" s="54" t="s">
        <v>15</v>
      </c>
      <c r="J53" s="55" t="str">
        <f>$B$1&amp;8</f>
        <v>D8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>G-8 BIELANY 6</v>
      </c>
      <c r="F55" t="s">
        <v>16</v>
      </c>
      <c r="G55" s="44">
        <v>13</v>
      </c>
      <c r="H55" s="55" t="str">
        <f>$B$1&amp;12</f>
        <v>D12</v>
      </c>
      <c r="I55" s="54" t="s">
        <v>15</v>
      </c>
      <c r="J55" s="55" t="str">
        <f>$B$1&amp;8</f>
        <v>D8</v>
      </c>
    </row>
    <row r="56" spans="1:10" ht="17.5">
      <c r="A56" s="44">
        <v>20</v>
      </c>
      <c r="B56" s="48">
        <f>VLOOKUP(H56,'Lista Zespołów'!$A$4:$E$147,3,FALSE)</f>
        <v>0</v>
      </c>
      <c r="C56" s="49" t="s">
        <v>15</v>
      </c>
      <c r="D56" s="48" t="str">
        <f>VLOOKUP(J56,'Lista Zespołów'!$A$4:$E$147,3,FALSE)</f>
        <v>TRÓJKA KOBYŁKA 3</v>
      </c>
      <c r="F56" t="s">
        <v>16</v>
      </c>
      <c r="G56" s="44">
        <v>14</v>
      </c>
      <c r="H56" s="55" t="str">
        <f>$B$1&amp;9</f>
        <v>D9</v>
      </c>
      <c r="I56" s="54" t="s">
        <v>15</v>
      </c>
      <c r="J56" s="55" t="str">
        <f>$B$1&amp;7</f>
        <v>D7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OLIMP TŁUSZCZ 3</v>
      </c>
      <c r="F57" t="s">
        <v>16</v>
      </c>
      <c r="G57" s="44">
        <v>15</v>
      </c>
      <c r="H57" s="55" t="str">
        <f>$B$1&amp;10</f>
        <v>D10</v>
      </c>
      <c r="I57" s="54" t="s">
        <v>15</v>
      </c>
      <c r="J57" s="55" t="str">
        <f>$B$1&amp;6</f>
        <v>D6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TIE-BREAK PIASTÓW 2</v>
      </c>
      <c r="F58" t="s">
        <v>16</v>
      </c>
      <c r="G58" s="44">
        <v>16</v>
      </c>
      <c r="H58" s="55" t="str">
        <f>$B$1&amp;11</f>
        <v>D11</v>
      </c>
      <c r="I58" s="54" t="s">
        <v>15</v>
      </c>
      <c r="J58" s="55" t="str">
        <f>$B$1&amp;5</f>
        <v>D5</v>
      </c>
    </row>
    <row r="59" spans="1:10" ht="17.5">
      <c r="A59" s="44">
        <v>23</v>
      </c>
      <c r="B59" s="48" t="str">
        <f>VLOOKUP(H59,'Lista Zespołów'!$A$4:$E$147,3,FALSE)</f>
        <v>MOS WOLA 1</v>
      </c>
      <c r="C59" s="51" t="s">
        <v>15</v>
      </c>
      <c r="D59" s="48" t="str">
        <f>VLOOKUP(J59,'Lista Zespołów'!$A$4:$E$147,3,FALSE)</f>
        <v>SASKA WARSZAWA 2</v>
      </c>
      <c r="F59" t="s">
        <v>16</v>
      </c>
      <c r="G59" s="44">
        <v>17</v>
      </c>
      <c r="H59" s="55" t="str">
        <f>$B$1&amp;1</f>
        <v>D1</v>
      </c>
      <c r="I59" s="54" t="s">
        <v>15</v>
      </c>
      <c r="J59" s="55" t="str">
        <f>$B$1&amp;4</f>
        <v>D4</v>
      </c>
    </row>
    <row r="60" spans="1:10" ht="17.5">
      <c r="A60" s="44">
        <v>24</v>
      </c>
      <c r="B60" s="48" t="str">
        <f>VLOOKUP(H60,'Lista Zespołów'!$A$4:$E$147,3,FALSE)</f>
        <v>WTS WARKA</v>
      </c>
      <c r="C60" s="51" t="s">
        <v>15</v>
      </c>
      <c r="D60" s="48" t="str">
        <f>VLOOKUP(J60,'Lista Zespołów'!$A$4:$E$147,3,FALSE)</f>
        <v>ASTW</v>
      </c>
      <c r="F60" t="s">
        <v>16</v>
      </c>
      <c r="G60" s="44">
        <v>18</v>
      </c>
      <c r="H60" s="55" t="str">
        <f aca="true" t="shared" si="13" ref="H60">$B$1&amp;2</f>
        <v>D2</v>
      </c>
      <c r="I60" s="54" t="s">
        <v>15</v>
      </c>
      <c r="J60" s="55" t="str">
        <f aca="true" t="shared" si="14" ref="J60">$B$1&amp;3</f>
        <v>D3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ASTW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D3</v>
      </c>
      <c r="I62" s="54" t="s">
        <v>15</v>
      </c>
      <c r="J62" s="55" t="str">
        <f>$B$1&amp;12</f>
        <v>D12</v>
      </c>
    </row>
    <row r="63" spans="1:10" ht="17.5">
      <c r="A63" s="44">
        <v>26</v>
      </c>
      <c r="B63" s="48" t="str">
        <f>VLOOKUP(H63,'Lista Zespołów'!$A$4:$E$147,3,FALSE)</f>
        <v>SASKA WARSZAWA 2</v>
      </c>
      <c r="C63" s="51" t="s">
        <v>15</v>
      </c>
      <c r="D63" s="48" t="str">
        <f>VLOOKUP(J63,'Lista Zespołów'!$A$4:$E$147,3,FALSE)</f>
        <v>WTS WARKA</v>
      </c>
      <c r="F63" t="s">
        <v>16</v>
      </c>
      <c r="G63" s="44">
        <v>18</v>
      </c>
      <c r="H63" s="55" t="str">
        <f>$B$1&amp;4</f>
        <v>D4</v>
      </c>
      <c r="I63" s="54" t="s">
        <v>15</v>
      </c>
      <c r="J63" s="55" t="str">
        <f>$B$1&amp;2</f>
        <v>D2</v>
      </c>
    </row>
    <row r="64" spans="1:10" ht="17.5">
      <c r="A64" s="44">
        <v>27</v>
      </c>
      <c r="B64" s="48" t="str">
        <f>VLOOKUP(H64,'Lista Zespołów'!$A$4:$E$147,3,FALSE)</f>
        <v>TIE-BREAK PIASTÓW 2</v>
      </c>
      <c r="C64" s="51" t="s">
        <v>15</v>
      </c>
      <c r="D64" s="48" t="str">
        <f>VLOOKUP(J64,'Lista Zespołów'!$A$4:$E$147,3,FALSE)</f>
        <v>MOS WOLA 1</v>
      </c>
      <c r="F64" t="s">
        <v>16</v>
      </c>
      <c r="G64" s="44">
        <v>19</v>
      </c>
      <c r="H64" s="55" t="str">
        <f>$B$1&amp;5</f>
        <v>D5</v>
      </c>
      <c r="I64" s="54" t="s">
        <v>15</v>
      </c>
      <c r="J64" s="55" t="str">
        <f>$B$1&amp;1</f>
        <v>D1</v>
      </c>
    </row>
    <row r="65" spans="1:10" ht="18">
      <c r="A65" s="44">
        <v>28</v>
      </c>
      <c r="B65" s="48" t="str">
        <f>VLOOKUP(H65,'Lista Zespołów'!$A$4:$E$147,3,FALSE)</f>
        <v>OLIMP TŁUSZCZ 3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D6</v>
      </c>
      <c r="I65" s="54" t="s">
        <v>15</v>
      </c>
      <c r="J65" s="55" t="str">
        <f>$B$1&amp;11</f>
        <v>D11</v>
      </c>
    </row>
    <row r="66" spans="1:10" ht="18">
      <c r="A66" s="44">
        <v>29</v>
      </c>
      <c r="B66" s="48" t="str">
        <f>VLOOKUP(H66,'Lista Zespołów'!$A$4:$E$147,3,FALSE)</f>
        <v>TRÓJKA KOBYŁKA 3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D7</v>
      </c>
      <c r="I66" s="54" t="s">
        <v>15</v>
      </c>
      <c r="J66" s="55" t="str">
        <f>$B$1&amp;10</f>
        <v>D10</v>
      </c>
    </row>
    <row r="67" spans="1:10" ht="18">
      <c r="A67" s="44">
        <v>30</v>
      </c>
      <c r="B67" s="48" t="str">
        <f>VLOOKUP(H67,'Lista Zespołów'!$A$4:$E$147,3,FALSE)</f>
        <v>G-8 BIELANY 6</v>
      </c>
      <c r="C67" s="74" t="s">
        <v>15</v>
      </c>
      <c r="D67" s="48">
        <f>VLOOKUP(J67,'Lista Zespołów'!$A$4:$E$147,3,FALSE)</f>
        <v>0</v>
      </c>
      <c r="F67" t="s">
        <v>16</v>
      </c>
      <c r="G67" s="44">
        <v>22</v>
      </c>
      <c r="H67" s="55" t="str">
        <f>$B$1&amp;8</f>
        <v>D8</v>
      </c>
      <c r="I67" s="54" t="s">
        <v>15</v>
      </c>
      <c r="J67" s="55" t="str">
        <f>$B$1&amp;9</f>
        <v>D9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>
        <f>VLOOKUP(J69,'Lista Zespołów'!$A$4:$E$147,3,FALSE)</f>
        <v>0</v>
      </c>
      <c r="F69" t="s">
        <v>16</v>
      </c>
      <c r="G69" s="44">
        <v>21</v>
      </c>
      <c r="H69" s="55" t="str">
        <f>$B$1&amp;12</f>
        <v>D12</v>
      </c>
      <c r="I69" s="54" t="s">
        <v>15</v>
      </c>
      <c r="J69" s="55" t="str">
        <f>$B$1&amp;9</f>
        <v>D9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>G-8 BIELANY 6</v>
      </c>
      <c r="F70" t="s">
        <v>16</v>
      </c>
      <c r="G70" s="44">
        <v>22</v>
      </c>
      <c r="H70" s="55" t="str">
        <f>$B$1&amp;10</f>
        <v>D10</v>
      </c>
      <c r="I70" s="54" t="s">
        <v>15</v>
      </c>
      <c r="J70" s="55" t="str">
        <f>$B$1&amp;8</f>
        <v>D8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TRÓJKA KOBYŁKA 3</v>
      </c>
      <c r="F71" t="s">
        <v>16</v>
      </c>
      <c r="G71" s="44">
        <v>23</v>
      </c>
      <c r="H71" s="55" t="str">
        <f>$B$1&amp;11</f>
        <v>D11</v>
      </c>
      <c r="I71" s="54" t="s">
        <v>15</v>
      </c>
      <c r="J71" s="55" t="str">
        <f>$B$1&amp;7</f>
        <v>D7</v>
      </c>
    </row>
    <row r="72" spans="1:10" ht="18">
      <c r="A72" s="44">
        <v>34</v>
      </c>
      <c r="B72" s="48" t="str">
        <f>VLOOKUP(H72,'Lista Zespołów'!$A$4:$E$147,3,FALSE)</f>
        <v>MOS WOLA 1</v>
      </c>
      <c r="C72" s="74" t="s">
        <v>15</v>
      </c>
      <c r="D72" s="48" t="str">
        <f>VLOOKUP(J72,'Lista Zespołów'!$A$4:$E$147,3,FALSE)</f>
        <v>OLIMP TŁUSZCZ 3</v>
      </c>
      <c r="F72" t="s">
        <v>16</v>
      </c>
      <c r="G72" s="44">
        <v>24</v>
      </c>
      <c r="H72" s="55" t="str">
        <f>$B$1&amp;1</f>
        <v>D1</v>
      </c>
      <c r="I72" s="54" t="s">
        <v>15</v>
      </c>
      <c r="J72" s="55" t="str">
        <f>$B$1&amp;6</f>
        <v>D6</v>
      </c>
    </row>
    <row r="73" spans="1:10" ht="18">
      <c r="A73" s="44">
        <v>35</v>
      </c>
      <c r="B73" s="48" t="str">
        <f>VLOOKUP(H73,'Lista Zespołów'!$A$4:$E$147,3,FALSE)</f>
        <v>WTS WARKA</v>
      </c>
      <c r="C73" s="74" t="s">
        <v>15</v>
      </c>
      <c r="D73" s="48" t="str">
        <f>VLOOKUP(J73,'Lista Zespołów'!$A$4:$E$147,3,FALSE)</f>
        <v>TIE-BREAK PIASTÓW 2</v>
      </c>
      <c r="F73" t="s">
        <v>16</v>
      </c>
      <c r="G73" s="44">
        <v>25</v>
      </c>
      <c r="H73" s="55" t="str">
        <f>$B$1&amp;2</f>
        <v>D2</v>
      </c>
      <c r="I73" s="54" t="s">
        <v>15</v>
      </c>
      <c r="J73" s="55" t="str">
        <f>$B$1&amp;5</f>
        <v>D5</v>
      </c>
    </row>
    <row r="74" spans="1:10" ht="18">
      <c r="A74" s="44">
        <v>36</v>
      </c>
      <c r="B74" s="48" t="str">
        <f>VLOOKUP(H74,'Lista Zespołów'!$A$4:$E$147,3,FALSE)</f>
        <v>ASTW</v>
      </c>
      <c r="C74" s="74" t="s">
        <v>15</v>
      </c>
      <c r="D74" s="48" t="str">
        <f>VLOOKUP(J74,'Lista Zespołów'!$A$4:$E$147,3,FALSE)</f>
        <v>SASKA WARSZAWA 2</v>
      </c>
      <c r="F74" t="s">
        <v>16</v>
      </c>
      <c r="G74" s="44">
        <v>26</v>
      </c>
      <c r="H74" s="55" t="str">
        <f aca="true" t="shared" si="15" ref="H74">$B$1&amp;3</f>
        <v>D3</v>
      </c>
      <c r="I74" s="54" t="s">
        <v>15</v>
      </c>
      <c r="J74" s="55" t="str">
        <f aca="true" t="shared" si="16" ref="J74">$B$1&amp;4</f>
        <v>D4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SASKA WARSZAWA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D4</v>
      </c>
      <c r="I76" s="54" t="s">
        <v>15</v>
      </c>
      <c r="J76" s="55" t="str">
        <f>$B$1&amp;12</f>
        <v>D12</v>
      </c>
    </row>
    <row r="77" spans="1:10" ht="17.5">
      <c r="A77" s="44">
        <v>38</v>
      </c>
      <c r="B77" s="48" t="str">
        <f>VLOOKUP(H77,'Lista Zespołów'!$A$4:$E$147,3,FALSE)</f>
        <v>TIE-BREAK PIASTÓW 2</v>
      </c>
      <c r="C77" s="51" t="s">
        <v>15</v>
      </c>
      <c r="D77" s="48" t="str">
        <f>VLOOKUP(J77,'Lista Zespołów'!$A$4:$E$147,3,FALSE)</f>
        <v>ASTW</v>
      </c>
      <c r="F77" t="s">
        <v>16</v>
      </c>
      <c r="G77" s="44">
        <v>26</v>
      </c>
      <c r="H77" s="55" t="str">
        <f>$B$1&amp;5</f>
        <v>D5</v>
      </c>
      <c r="I77" s="54" t="s">
        <v>15</v>
      </c>
      <c r="J77" s="55" t="str">
        <f>$B$1&amp;3</f>
        <v>D3</v>
      </c>
    </row>
    <row r="78" spans="1:10" ht="17.5">
      <c r="A78" s="44">
        <v>39</v>
      </c>
      <c r="B78" s="48" t="str">
        <f>VLOOKUP(H78,'Lista Zespołów'!$A$4:$E$147,3,FALSE)</f>
        <v>OLIMP TŁUSZCZ 3</v>
      </c>
      <c r="C78" s="51" t="s">
        <v>15</v>
      </c>
      <c r="D78" s="48" t="str">
        <f>VLOOKUP(J78,'Lista Zespołów'!$A$4:$E$147,3,FALSE)</f>
        <v>WTS WARKA</v>
      </c>
      <c r="F78" t="s">
        <v>16</v>
      </c>
      <c r="G78" s="44">
        <v>27</v>
      </c>
      <c r="H78" s="55" t="str">
        <f>$B$1&amp;6</f>
        <v>D6</v>
      </c>
      <c r="I78" s="54" t="s">
        <v>15</v>
      </c>
      <c r="J78" s="55" t="str">
        <f>$B$1&amp;2</f>
        <v>D2</v>
      </c>
    </row>
    <row r="79" spans="1:10" ht="18">
      <c r="A79" s="44">
        <v>40</v>
      </c>
      <c r="B79" s="48" t="str">
        <f>VLOOKUP(H79,'Lista Zespołów'!$A$4:$E$147,3,FALSE)</f>
        <v>TRÓJKA KOBYŁKA 3</v>
      </c>
      <c r="C79" s="74" t="s">
        <v>15</v>
      </c>
      <c r="D79" s="48" t="str">
        <f>VLOOKUP(J79,'Lista Zespołów'!$A$4:$E$147,3,FALSE)</f>
        <v>MOS WOLA 1</v>
      </c>
      <c r="F79" t="s">
        <v>16</v>
      </c>
      <c r="G79" s="44">
        <v>28</v>
      </c>
      <c r="H79" s="55" t="str">
        <f>$B$1&amp;7</f>
        <v>D7</v>
      </c>
      <c r="I79" s="54" t="s">
        <v>15</v>
      </c>
      <c r="J79" s="55" t="str">
        <f>$B$1&amp;1</f>
        <v>D1</v>
      </c>
    </row>
    <row r="80" spans="1:10" ht="18">
      <c r="A80" s="44">
        <v>41</v>
      </c>
      <c r="B80" s="48" t="str">
        <f>VLOOKUP(H80,'Lista Zespołów'!$A$4:$E$147,3,FALSE)</f>
        <v>G-8 BIELANY 6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D8</v>
      </c>
      <c r="I80" s="54" t="s">
        <v>15</v>
      </c>
      <c r="J80" s="55" t="str">
        <f>$B$1&amp;11</f>
        <v>D11</v>
      </c>
    </row>
    <row r="81" spans="1:10" ht="18">
      <c r="A81" s="44">
        <v>42</v>
      </c>
      <c r="B81" s="48">
        <f>VLOOKUP(H81,'Lista Zespołów'!$A$4:$E$147,3,FALSE)</f>
        <v>0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D9</v>
      </c>
      <c r="I81" s="54" t="s">
        <v>15</v>
      </c>
      <c r="J81" s="55" t="str">
        <f>$B$1&amp;10</f>
        <v>D10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D12</v>
      </c>
      <c r="I83" s="54" t="s">
        <v>15</v>
      </c>
      <c r="J83" s="55" t="str">
        <f>$B$1&amp;10</f>
        <v>D10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>
        <f>VLOOKUP(J84,'Lista Zespołów'!$A$4:$E$147,3,FALSE)</f>
        <v>0</v>
      </c>
      <c r="F84" t="s">
        <v>16</v>
      </c>
      <c r="G84" s="44">
        <v>26</v>
      </c>
      <c r="H84" s="55" t="str">
        <f>$B$1&amp;11</f>
        <v>D11</v>
      </c>
      <c r="I84" s="54" t="s">
        <v>15</v>
      </c>
      <c r="J84" s="55" t="str">
        <f>$B$1&amp;9</f>
        <v>D9</v>
      </c>
    </row>
    <row r="85" spans="1:10" ht="17.5">
      <c r="A85" s="44">
        <v>45</v>
      </c>
      <c r="B85" s="48" t="str">
        <f>VLOOKUP(H85,'Lista Zespołów'!$A$4:$E$147,3,FALSE)</f>
        <v>MOS WOLA 1</v>
      </c>
      <c r="C85" s="51" t="s">
        <v>15</v>
      </c>
      <c r="D85" s="48" t="str">
        <f>VLOOKUP(J85,'Lista Zespołów'!$A$4:$E$147,3,FALSE)</f>
        <v>G-8 BIELANY 6</v>
      </c>
      <c r="F85" t="s">
        <v>16</v>
      </c>
      <c r="G85" s="44">
        <v>27</v>
      </c>
      <c r="H85" s="55" t="str">
        <f>$B$1&amp;1</f>
        <v>D1</v>
      </c>
      <c r="I85" s="54" t="s">
        <v>15</v>
      </c>
      <c r="J85" s="55" t="str">
        <f>$B$1&amp;8</f>
        <v>D8</v>
      </c>
    </row>
    <row r="86" spans="1:10" ht="18">
      <c r="A86" s="44">
        <v>46</v>
      </c>
      <c r="B86" s="48" t="str">
        <f>VLOOKUP(H86,'Lista Zespołów'!$A$4:$E$147,3,FALSE)</f>
        <v>WTS WARKA</v>
      </c>
      <c r="C86" s="74" t="s">
        <v>15</v>
      </c>
      <c r="D86" s="48" t="str">
        <f>VLOOKUP(J86,'Lista Zespołów'!$A$4:$E$147,3,FALSE)</f>
        <v>TRÓJKA KOBYŁKA 3</v>
      </c>
      <c r="F86" t="s">
        <v>16</v>
      </c>
      <c r="G86" s="44">
        <v>28</v>
      </c>
      <c r="H86" s="55" t="str">
        <f>$B$1&amp;2</f>
        <v>D2</v>
      </c>
      <c r="I86" s="54" t="s">
        <v>15</v>
      </c>
      <c r="J86" s="55" t="str">
        <f>$B$1&amp;7</f>
        <v>D7</v>
      </c>
    </row>
    <row r="87" spans="1:10" ht="18">
      <c r="A87" s="44">
        <v>47</v>
      </c>
      <c r="B87" s="48" t="str">
        <f>VLOOKUP(H87,'Lista Zespołów'!$A$4:$E$147,3,FALSE)</f>
        <v>ASTW</v>
      </c>
      <c r="C87" s="74" t="s">
        <v>15</v>
      </c>
      <c r="D87" s="48" t="str">
        <f>VLOOKUP(J87,'Lista Zespołów'!$A$4:$E$147,3,FALSE)</f>
        <v>OLIMP TŁUSZCZ 3</v>
      </c>
      <c r="F87" t="s">
        <v>16</v>
      </c>
      <c r="G87" s="44">
        <v>29</v>
      </c>
      <c r="H87" s="55" t="str">
        <f>$B$1&amp;3</f>
        <v>D3</v>
      </c>
      <c r="I87" s="54" t="s">
        <v>15</v>
      </c>
      <c r="J87" s="55" t="str">
        <f>$B$1&amp;6</f>
        <v>D6</v>
      </c>
    </row>
    <row r="88" spans="1:10" ht="18">
      <c r="A88" s="44">
        <v>48</v>
      </c>
      <c r="B88" s="48" t="str">
        <f>VLOOKUP(H88,'Lista Zespołów'!$A$4:$E$147,3,FALSE)</f>
        <v>SASKA WARSZAWA 2</v>
      </c>
      <c r="C88" s="74" t="s">
        <v>15</v>
      </c>
      <c r="D88" s="48" t="str">
        <f>VLOOKUP(J88,'Lista Zespołów'!$A$4:$E$147,3,FALSE)</f>
        <v>TIE-BREAK PIASTÓW 2</v>
      </c>
      <c r="F88" t="s">
        <v>16</v>
      </c>
      <c r="G88" s="44">
        <v>30</v>
      </c>
      <c r="H88" s="55" t="str">
        <f>$B$1&amp;4</f>
        <v>D4</v>
      </c>
      <c r="I88" s="54" t="s">
        <v>15</v>
      </c>
      <c r="J88" s="55" t="str">
        <f>$B$1&amp;5</f>
        <v>D5</v>
      </c>
    </row>
    <row r="90" spans="1:10" ht="17.5">
      <c r="A90" s="44">
        <v>49</v>
      </c>
      <c r="B90" s="48" t="str">
        <f>VLOOKUP(H90,'Lista Zespołów'!$A$4:$E$147,3,FALSE)</f>
        <v>TIE-BREAK PIASTÓW 2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D5</v>
      </c>
      <c r="I90" s="54" t="s">
        <v>15</v>
      </c>
      <c r="J90" s="55" t="str">
        <f>$B$1&amp;12</f>
        <v>D12</v>
      </c>
    </row>
    <row r="91" spans="1:10" ht="17.5">
      <c r="A91" s="44">
        <v>50</v>
      </c>
      <c r="B91" s="48" t="str">
        <f>VLOOKUP(H91,'Lista Zespołów'!$A$4:$E$147,3,FALSE)</f>
        <v>OLIMP TŁUSZCZ 3</v>
      </c>
      <c r="C91" s="51" t="s">
        <v>15</v>
      </c>
      <c r="D91" s="48" t="str">
        <f>VLOOKUP(J91,'Lista Zespołów'!$A$4:$E$147,3,FALSE)</f>
        <v>SASKA WARSZAWA 2</v>
      </c>
      <c r="F91" t="s">
        <v>16</v>
      </c>
      <c r="G91" s="44">
        <v>26</v>
      </c>
      <c r="H91" s="55" t="str">
        <f>$B$1&amp;6</f>
        <v>D6</v>
      </c>
      <c r="I91" s="54" t="s">
        <v>15</v>
      </c>
      <c r="J91" s="55" t="str">
        <f>$B$1&amp;4</f>
        <v>D4</v>
      </c>
    </row>
    <row r="92" spans="1:10" ht="17.5">
      <c r="A92" s="44">
        <v>51</v>
      </c>
      <c r="B92" s="48" t="str">
        <f>VLOOKUP(H92,'Lista Zespołów'!$A$4:$E$147,3,FALSE)</f>
        <v>TRÓJKA KOBYŁKA 3</v>
      </c>
      <c r="C92" s="51" t="s">
        <v>15</v>
      </c>
      <c r="D92" s="48" t="str">
        <f>VLOOKUP(J92,'Lista Zespołów'!$A$4:$E$147,3,FALSE)</f>
        <v>ASTW</v>
      </c>
      <c r="F92" t="s">
        <v>16</v>
      </c>
      <c r="G92" s="44">
        <v>27</v>
      </c>
      <c r="H92" s="55" t="str">
        <f>$B$1&amp;7</f>
        <v>D7</v>
      </c>
      <c r="I92" s="54" t="s">
        <v>15</v>
      </c>
      <c r="J92" s="55" t="str">
        <f>$B$1&amp;3</f>
        <v>D3</v>
      </c>
    </row>
    <row r="93" spans="1:10" ht="18">
      <c r="A93" s="44">
        <v>52</v>
      </c>
      <c r="B93" s="48" t="str">
        <f>VLOOKUP(H93,'Lista Zespołów'!$A$4:$E$147,3,FALSE)</f>
        <v>G-8 BIELANY 6</v>
      </c>
      <c r="C93" s="74" t="s">
        <v>15</v>
      </c>
      <c r="D93" s="48" t="str">
        <f>VLOOKUP(J93,'Lista Zespołów'!$A$4:$E$147,3,FALSE)</f>
        <v>WTS WARKA</v>
      </c>
      <c r="F93" t="s">
        <v>16</v>
      </c>
      <c r="G93" s="44">
        <v>28</v>
      </c>
      <c r="H93" s="55" t="str">
        <f>$B$1&amp;8</f>
        <v>D8</v>
      </c>
      <c r="I93" s="54" t="s">
        <v>15</v>
      </c>
      <c r="J93" s="55" t="str">
        <f>$B$1&amp;2</f>
        <v>D2</v>
      </c>
    </row>
    <row r="94" spans="1:10" ht="18">
      <c r="A94" s="44">
        <v>53</v>
      </c>
      <c r="B94" s="48">
        <f>VLOOKUP(H94,'Lista Zespołów'!$A$4:$E$147,3,FALSE)</f>
        <v>0</v>
      </c>
      <c r="C94" s="74" t="s">
        <v>15</v>
      </c>
      <c r="D94" s="48" t="str">
        <f>VLOOKUP(J94,'Lista Zespołów'!$A$4:$E$147,3,FALSE)</f>
        <v>MOS WOLA 1</v>
      </c>
      <c r="F94" t="s">
        <v>16</v>
      </c>
      <c r="G94" s="44">
        <v>29</v>
      </c>
      <c r="H94" s="55" t="str">
        <f>$B$1&amp;9</f>
        <v>D9</v>
      </c>
      <c r="I94" s="54" t="s">
        <v>15</v>
      </c>
      <c r="J94" s="55" t="str">
        <f>$B$1&amp;1</f>
        <v>D1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D10</v>
      </c>
      <c r="I95" s="54" t="s">
        <v>15</v>
      </c>
      <c r="J95" s="55" t="str">
        <f>$B$1&amp;11</f>
        <v>D11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D12</v>
      </c>
      <c r="I97" s="54" t="s">
        <v>15</v>
      </c>
      <c r="J97" s="55" t="str">
        <f>$B$1&amp;11</f>
        <v>D11</v>
      </c>
    </row>
    <row r="98" spans="1:10" ht="17.5">
      <c r="A98" s="44">
        <v>56</v>
      </c>
      <c r="B98" s="48" t="str">
        <f>VLOOKUP(H98,'Lista Zespołów'!$A$4:$E$147,3,FALSE)</f>
        <v>MOS WOLA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D1</v>
      </c>
      <c r="I98" s="54" t="s">
        <v>15</v>
      </c>
      <c r="J98" s="55" t="str">
        <f>$B$1&amp;10</f>
        <v>D10</v>
      </c>
    </row>
    <row r="99" spans="1:10" ht="17.5">
      <c r="A99" s="44">
        <v>57</v>
      </c>
      <c r="B99" s="48" t="str">
        <f>VLOOKUP(H99,'Lista Zespołów'!$A$4:$E$147,3,FALSE)</f>
        <v>WTS WARKA</v>
      </c>
      <c r="C99" s="51" t="s">
        <v>15</v>
      </c>
      <c r="D99" s="48">
        <f>VLOOKUP(J99,'Lista Zespołów'!$A$4:$E$147,3,FALSE)</f>
        <v>0</v>
      </c>
      <c r="F99" t="s">
        <v>16</v>
      </c>
      <c r="G99" s="44">
        <v>27</v>
      </c>
      <c r="H99" s="55" t="str">
        <f>$B$1&amp;2</f>
        <v>D2</v>
      </c>
      <c r="I99" s="54" t="s">
        <v>15</v>
      </c>
      <c r="J99" s="55" t="str">
        <f>$B$1&amp;9</f>
        <v>D9</v>
      </c>
    </row>
    <row r="100" spans="1:10" ht="18">
      <c r="A100" s="44">
        <v>58</v>
      </c>
      <c r="B100" s="48" t="str">
        <f>VLOOKUP(H100,'Lista Zespołów'!$A$4:$E$147,3,FALSE)</f>
        <v>ASTW</v>
      </c>
      <c r="C100" s="74" t="s">
        <v>15</v>
      </c>
      <c r="D100" s="48" t="str">
        <f>VLOOKUP(J100,'Lista Zespołów'!$A$4:$E$147,3,FALSE)</f>
        <v>G-8 BIELANY 6</v>
      </c>
      <c r="F100" t="s">
        <v>16</v>
      </c>
      <c r="G100" s="44">
        <v>28</v>
      </c>
      <c r="H100" s="55" t="str">
        <f>$B$1&amp;3</f>
        <v>D3</v>
      </c>
      <c r="I100" s="54" t="s">
        <v>15</v>
      </c>
      <c r="J100" s="55" t="str">
        <f>$B$1&amp;8</f>
        <v>D8</v>
      </c>
    </row>
    <row r="101" spans="1:10" ht="18">
      <c r="A101" s="44">
        <v>59</v>
      </c>
      <c r="B101" s="48" t="str">
        <f>VLOOKUP(H101,'Lista Zespołów'!$A$4:$E$147,3,FALSE)</f>
        <v>SASKA WARSZAWA 2</v>
      </c>
      <c r="C101" s="74" t="s">
        <v>15</v>
      </c>
      <c r="D101" s="48" t="str">
        <f>VLOOKUP(J101,'Lista Zespołów'!$A$4:$E$147,3,FALSE)</f>
        <v>TRÓJKA KOBYŁKA 3</v>
      </c>
      <c r="F101" t="s">
        <v>16</v>
      </c>
      <c r="G101" s="44">
        <v>29</v>
      </c>
      <c r="H101" s="55" t="str">
        <f>$B$1&amp;4</f>
        <v>D4</v>
      </c>
      <c r="I101" s="54" t="s">
        <v>15</v>
      </c>
      <c r="J101" s="55" t="str">
        <f>$B$1&amp;7</f>
        <v>D7</v>
      </c>
    </row>
    <row r="102" spans="1:10" ht="18">
      <c r="A102" s="44">
        <v>60</v>
      </c>
      <c r="B102" s="48" t="str">
        <f>VLOOKUP(H102,'Lista Zespołów'!$A$4:$E$147,3,FALSE)</f>
        <v>TIE-BREAK PIASTÓW 2</v>
      </c>
      <c r="C102" s="74" t="s">
        <v>15</v>
      </c>
      <c r="D102" s="48" t="str">
        <f>VLOOKUP(J102,'Lista Zespołów'!$A$4:$E$147,3,FALSE)</f>
        <v>OLIMP TŁUSZCZ 3</v>
      </c>
      <c r="F102" t="s">
        <v>16</v>
      </c>
      <c r="G102" s="44">
        <v>30</v>
      </c>
      <c r="H102" s="55" t="str">
        <f>$B$1&amp;5</f>
        <v>D5</v>
      </c>
      <c r="I102" s="54" t="s">
        <v>15</v>
      </c>
      <c r="J102" s="55" t="str">
        <f>$B$1&amp;6</f>
        <v>D6</v>
      </c>
    </row>
    <row r="104" spans="1:10" ht="17.5">
      <c r="A104" s="44">
        <v>61</v>
      </c>
      <c r="B104" s="48" t="str">
        <f>VLOOKUP(H104,'Lista Zespołów'!$A$4:$E$147,3,FALSE)</f>
        <v>OLIMP TŁUSZCZ 3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D6</v>
      </c>
      <c r="I104" s="54" t="s">
        <v>15</v>
      </c>
      <c r="J104" s="55" t="str">
        <f>$B$1&amp;12</f>
        <v>D12</v>
      </c>
    </row>
    <row r="105" spans="1:10" ht="17.5">
      <c r="A105" s="44">
        <v>62</v>
      </c>
      <c r="B105" s="48" t="str">
        <f>VLOOKUP(H105,'Lista Zespołów'!$A$4:$E$147,3,FALSE)</f>
        <v>TRÓJKA KOBYŁKA 3</v>
      </c>
      <c r="C105" s="51" t="s">
        <v>15</v>
      </c>
      <c r="D105" s="48" t="str">
        <f>VLOOKUP(J105,'Lista Zespołów'!$A$4:$E$147,3,FALSE)</f>
        <v>TIE-BREAK PIASTÓW 2</v>
      </c>
      <c r="F105" t="s">
        <v>16</v>
      </c>
      <c r="G105" s="44">
        <v>26</v>
      </c>
      <c r="H105" s="55" t="str">
        <f>$B$1&amp;7</f>
        <v>D7</v>
      </c>
      <c r="I105" s="54" t="s">
        <v>15</v>
      </c>
      <c r="J105" s="55" t="str">
        <f>$B$1&amp;5</f>
        <v>D5</v>
      </c>
    </row>
    <row r="106" spans="1:10" ht="17.5">
      <c r="A106" s="44">
        <v>63</v>
      </c>
      <c r="B106" s="48" t="str">
        <f>VLOOKUP(H106,'Lista Zespołów'!$A$4:$E$147,3,FALSE)</f>
        <v>G-8 BIELANY 6</v>
      </c>
      <c r="C106" s="51" t="s">
        <v>15</v>
      </c>
      <c r="D106" s="48" t="str">
        <f>VLOOKUP(J106,'Lista Zespołów'!$A$4:$E$147,3,FALSE)</f>
        <v>SASKA WARSZAWA 2</v>
      </c>
      <c r="F106" t="s">
        <v>16</v>
      </c>
      <c r="G106" s="44">
        <v>27</v>
      </c>
      <c r="H106" s="55" t="str">
        <f>$B$1&amp;8</f>
        <v>D8</v>
      </c>
      <c r="I106" s="54" t="s">
        <v>15</v>
      </c>
      <c r="J106" s="55" t="str">
        <f>$B$1&amp;4</f>
        <v>D4</v>
      </c>
    </row>
    <row r="107" spans="1:10" ht="18">
      <c r="A107" s="44">
        <v>64</v>
      </c>
      <c r="B107" s="48">
        <f>VLOOKUP(H107,'Lista Zespołów'!$A$4:$E$147,3,FALSE)</f>
        <v>0</v>
      </c>
      <c r="C107" s="74" t="s">
        <v>15</v>
      </c>
      <c r="D107" s="48" t="str">
        <f>VLOOKUP(J107,'Lista Zespołów'!$A$4:$E$147,3,FALSE)</f>
        <v>ASTW</v>
      </c>
      <c r="F107" t="s">
        <v>16</v>
      </c>
      <c r="G107" s="44">
        <v>28</v>
      </c>
      <c r="H107" s="55" t="str">
        <f>$B$1&amp;9</f>
        <v>D9</v>
      </c>
      <c r="I107" s="54" t="s">
        <v>15</v>
      </c>
      <c r="J107" s="55" t="str">
        <f>$B$1&amp;3</f>
        <v>D3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>WTS WARKA</v>
      </c>
      <c r="F108" t="s">
        <v>16</v>
      </c>
      <c r="G108" s="44">
        <v>29</v>
      </c>
      <c r="H108" s="55" t="str">
        <f>$B$1&amp;10</f>
        <v>D10</v>
      </c>
      <c r="I108" s="54" t="s">
        <v>15</v>
      </c>
      <c r="J108" s="55" t="str">
        <f>$B$1&amp;2</f>
        <v>D2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MOS WOLA 1</v>
      </c>
      <c r="F109" t="s">
        <v>16</v>
      </c>
      <c r="G109" s="44">
        <v>30</v>
      </c>
      <c r="H109" s="55" t="str">
        <f>$B$1&amp;11</f>
        <v>D11</v>
      </c>
      <c r="I109" s="54" t="s">
        <v>15</v>
      </c>
      <c r="J109" s="55" t="str">
        <f>$B$1&amp;1</f>
        <v>D1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9"/>
  <sheetViews>
    <sheetView showGridLines="0" zoomScale="40" zoomScaleNormal="40" workbookViewId="0" topLeftCell="A1">
      <selection activeCell="Q10" sqref="Q10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140625" style="0" customWidth="1"/>
    <col min="20" max="20" width="15.421875" style="0" customWidth="1"/>
    <col min="21" max="26" width="15.8515625" style="0" hidden="1" customWidth="1"/>
  </cols>
  <sheetData>
    <row r="1" spans="1:7" ht="29.5" thickBot="1">
      <c r="A1" s="34" t="s">
        <v>0</v>
      </c>
      <c r="B1" s="33" t="s">
        <v>20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E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E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METRO WARSZAWA 1</v>
      </c>
      <c r="C4" s="30">
        <f aca="true" t="shared" si="0" ref="C4:C7">D4*$E$1+E4*$G$1</f>
        <v>12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6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2</v>
      </c>
      <c r="F4" s="31">
        <f aca="true" t="shared" si="2" ref="F4:F15">E4+D4</f>
        <v>8</v>
      </c>
      <c r="G4" s="31">
        <f>SUM(D$21:D$33)</f>
        <v>114</v>
      </c>
      <c r="H4" s="31">
        <f>SUM(C$21:C$33)</f>
        <v>79</v>
      </c>
      <c r="I4" s="32">
        <f aca="true" t="shared" si="3" ref="I4:I7">_xlfn.IFERROR(G4/H4,0)</f>
        <v>1.4430379746835442</v>
      </c>
      <c r="J4" s="113">
        <v>18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 xml:space="preserve">KPS PŁOCK </v>
      </c>
      <c r="C5" s="27">
        <f t="shared" si="0"/>
        <v>10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75">
        <f t="shared" si="1"/>
        <v>3</v>
      </c>
      <c r="F5" s="75">
        <f t="shared" si="2"/>
        <v>8</v>
      </c>
      <c r="G5" s="28">
        <f>SUM(F$21:F$33)</f>
        <v>103</v>
      </c>
      <c r="H5" s="28">
        <f>SUM(E$21:E$33)</f>
        <v>89</v>
      </c>
      <c r="I5" s="29">
        <f t="shared" si="3"/>
        <v>1.1573033707865168</v>
      </c>
      <c r="J5" s="113">
        <v>16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MOS WOLA 2</v>
      </c>
      <c r="C6" s="30">
        <f t="shared" si="0"/>
        <v>16</v>
      </c>
      <c r="D6" s="31">
        <f t="shared" si="4"/>
        <v>8</v>
      </c>
      <c r="E6" s="31">
        <f t="shared" si="1"/>
        <v>0</v>
      </c>
      <c r="F6" s="31">
        <f t="shared" si="2"/>
        <v>8</v>
      </c>
      <c r="G6" s="31">
        <f>SUM(H$21:H$33)</f>
        <v>120</v>
      </c>
      <c r="H6" s="31">
        <f>SUM(G$21:G$33)</f>
        <v>48</v>
      </c>
      <c r="I6" s="32">
        <f t="shared" si="3"/>
        <v>2.5</v>
      </c>
      <c r="J6" s="113">
        <v>20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POLONEZ WYSZKÓW 2</v>
      </c>
      <c r="C7" s="27">
        <f t="shared" si="0"/>
        <v>6</v>
      </c>
      <c r="D7" s="75">
        <f t="shared" si="4"/>
        <v>3</v>
      </c>
      <c r="E7" s="75">
        <f t="shared" si="1"/>
        <v>5</v>
      </c>
      <c r="F7" s="75">
        <f t="shared" si="2"/>
        <v>8</v>
      </c>
      <c r="G7" s="28">
        <f>SUM(J$21:J$33)</f>
        <v>92</v>
      </c>
      <c r="H7" s="28">
        <f>SUM(I$21:I$33)</f>
        <v>102</v>
      </c>
      <c r="I7" s="29">
        <f t="shared" si="3"/>
        <v>0.9019607843137255</v>
      </c>
      <c r="J7" s="113">
        <v>10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UKS PIĄTKA 3</v>
      </c>
      <c r="C8" s="30">
        <f>D8*$E$1+E8*$G$1</f>
        <v>4</v>
      </c>
      <c r="D8" s="31">
        <f t="shared" si="4"/>
        <v>2</v>
      </c>
      <c r="E8" s="31">
        <f t="shared" si="1"/>
        <v>6</v>
      </c>
      <c r="F8" s="31">
        <f t="shared" si="2"/>
        <v>8</v>
      </c>
      <c r="G8" s="31">
        <f>SUM(L$21:L$33)</f>
        <v>83</v>
      </c>
      <c r="H8" s="31">
        <f>SUM(K$21:K$33)</f>
        <v>113</v>
      </c>
      <c r="I8" s="32">
        <f>_xlfn.IFERROR(G8/H8,0)</f>
        <v>0.7345132743362832</v>
      </c>
      <c r="J8" s="113">
        <v>6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UKS LESZNOWOLA 3</v>
      </c>
      <c r="C9" s="27">
        <f aca="true" t="shared" si="5" ref="C9">D9*$E$1+E9*$G$1</f>
        <v>6</v>
      </c>
      <c r="D9" s="75">
        <f t="shared" si="4"/>
        <v>3</v>
      </c>
      <c r="E9" s="75">
        <f t="shared" si="1"/>
        <v>5</v>
      </c>
      <c r="F9" s="75">
        <f t="shared" si="2"/>
        <v>8</v>
      </c>
      <c r="G9" s="28">
        <f>SUM(N$21:N$33)</f>
        <v>69</v>
      </c>
      <c r="H9" s="28">
        <f>SUM(M$21:M$33)</f>
        <v>111</v>
      </c>
      <c r="I9" s="29">
        <f aca="true" t="shared" si="6" ref="I9">_xlfn.IFERROR(G9/H9,0)</f>
        <v>0.6216216216216216</v>
      </c>
      <c r="J9" s="113">
        <v>8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VOLLEY RADZIEJOWICE 4</v>
      </c>
      <c r="C10" s="30">
        <f>D10*$E$1+E10*$G$1</f>
        <v>10</v>
      </c>
      <c r="D10" s="31">
        <f t="shared" si="4"/>
        <v>5</v>
      </c>
      <c r="E10" s="31">
        <f t="shared" si="1"/>
        <v>3</v>
      </c>
      <c r="F10" s="31">
        <f t="shared" si="2"/>
        <v>8</v>
      </c>
      <c r="G10" s="31">
        <f>SUM(P$21:P$33)</f>
        <v>112</v>
      </c>
      <c r="H10" s="31">
        <f>SUM(O$21:O$33)</f>
        <v>102</v>
      </c>
      <c r="I10" s="32">
        <f>_xlfn.IFERROR(G10/H10,0)</f>
        <v>1.0980392156862746</v>
      </c>
      <c r="J10" s="113">
        <v>14</v>
      </c>
      <c r="K10" s="130"/>
      <c r="L10" s="130"/>
      <c r="M10" s="67"/>
      <c r="N10" s="67"/>
      <c r="O10" s="67"/>
      <c r="P10" s="67"/>
      <c r="Q10" s="47"/>
    </row>
    <row r="11" spans="1:17" ht="26.25" customHeight="1">
      <c r="A11" s="12">
        <v>8</v>
      </c>
      <c r="B11" s="13" t="str">
        <f>VLOOKUP($B$1&amp;A11,'Lista Zespołów'!$A$4:$E$147,3,FALSE)</f>
        <v>G-8 BIELANY 5</v>
      </c>
      <c r="C11" s="27">
        <f aca="true" t="shared" si="7" ref="C11">D11*$E$1+E11*$G$1</f>
        <v>0</v>
      </c>
      <c r="D11" s="75">
        <f t="shared" si="4"/>
        <v>0</v>
      </c>
      <c r="E11" s="75">
        <f t="shared" si="1"/>
        <v>8</v>
      </c>
      <c r="F11" s="75">
        <f t="shared" si="2"/>
        <v>8</v>
      </c>
      <c r="G11" s="28">
        <f>SUM(R$21:R$33)</f>
        <v>63</v>
      </c>
      <c r="H11" s="28">
        <f>SUM(Q$21:Q$33)</f>
        <v>120</v>
      </c>
      <c r="I11" s="29">
        <f aca="true" t="shared" si="8" ref="I11">_xlfn.IFERROR(G11/H11,0)</f>
        <v>0.525</v>
      </c>
      <c r="J11" s="113">
        <v>4</v>
      </c>
      <c r="K11" s="130"/>
      <c r="L11" s="130"/>
      <c r="M11" s="67"/>
      <c r="N11" s="67"/>
      <c r="O11" s="67"/>
      <c r="P11" s="67"/>
      <c r="Q11" s="47"/>
    </row>
    <row r="12" spans="1:17" ht="26.25" customHeight="1">
      <c r="A12" s="10">
        <v>9</v>
      </c>
      <c r="B12" s="11" t="str">
        <f>VLOOKUP($B$1&amp;A12,'Lista Zespołów'!$A$4:$E$147,3,FALSE)</f>
        <v>ISKRA WARSZAWA 6</v>
      </c>
      <c r="C12" s="30">
        <f>D12*$E$1+E12*$G$1</f>
        <v>8</v>
      </c>
      <c r="D12" s="31">
        <f t="shared" si="4"/>
        <v>4</v>
      </c>
      <c r="E12" s="31">
        <f t="shared" si="1"/>
        <v>4</v>
      </c>
      <c r="F12" s="31">
        <f t="shared" si="2"/>
        <v>8</v>
      </c>
      <c r="G12" s="31">
        <f>SUM(T$21:T$33)</f>
        <v>97</v>
      </c>
      <c r="H12" s="31">
        <f>SUM(S$21:S$33)</f>
        <v>89</v>
      </c>
      <c r="I12" s="32">
        <f>_xlfn.IFERROR(G12/H12,0)</f>
        <v>1.0898876404494382</v>
      </c>
      <c r="J12" s="113">
        <v>12</v>
      </c>
      <c r="K12" s="130"/>
      <c r="L12" s="130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130"/>
      <c r="L13" s="130"/>
      <c r="M13" s="67"/>
      <c r="N13" s="67"/>
      <c r="O13" s="67"/>
      <c r="P13" s="67"/>
      <c r="Q13" s="47"/>
    </row>
    <row r="14" spans="1:17" ht="26.25" customHeight="1" hidden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E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METRO WARSZAWA 1</v>
      </c>
      <c r="D20" s="117"/>
      <c r="E20" s="116" t="str">
        <f>VLOOKUP($B$1&amp;E19,'Lista Zespołów'!$A$4:$E$147,3,FALSE)</f>
        <v xml:space="preserve">KPS PŁOCK </v>
      </c>
      <c r="F20" s="117"/>
      <c r="G20" s="116" t="str">
        <f>VLOOKUP($B$1&amp;G19,'Lista Zespołów'!$A$4:$E$147,3,FALSE)</f>
        <v>MOS WOLA 2</v>
      </c>
      <c r="H20" s="117"/>
      <c r="I20" s="116" t="str">
        <f>VLOOKUP($B$1&amp;I19,'Lista Zespołów'!$A$4:$E$147,3,FALSE)</f>
        <v>POLONEZ WYSZKÓW 2</v>
      </c>
      <c r="J20" s="117"/>
      <c r="K20" s="126" t="str">
        <f>VLOOKUP($B$1&amp;K19,'Lista Zespołów'!$A$4:$E$147,3,FALSE)</f>
        <v>UKS PIĄTKA 3</v>
      </c>
      <c r="L20" s="127"/>
      <c r="M20" s="116" t="str">
        <f>VLOOKUP($B$1&amp;M19,'Lista Zespołów'!$A$4:$E$147,3,FALSE)</f>
        <v>UKS LESZNOWOLA 3</v>
      </c>
      <c r="N20" s="117"/>
      <c r="O20" s="116" t="str">
        <f>VLOOKUP($B$1&amp;O19,'Lista Zespołów'!$A$4:$E$147,3,FALSE)</f>
        <v>VOLLEY RADZIEJOWICE 4</v>
      </c>
      <c r="P20" s="117"/>
      <c r="Q20" s="116" t="str">
        <f>VLOOKUP($B$1&amp;Q19,'Lista Zespołów'!$A$4:$E$147,3,FALSE)</f>
        <v>G-8 BIELANY 5</v>
      </c>
      <c r="R20" s="117"/>
      <c r="S20" s="116" t="str">
        <f>VLOOKUP($B$1&amp;S19,'Lista Zespołów'!$A$4:$E$147,3,FALSE)</f>
        <v>ISKRA WARSZAWA 6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METRO WARSZAWA 1</v>
      </c>
      <c r="C21" s="85" t="s">
        <v>14</v>
      </c>
      <c r="D21" s="86" t="s">
        <v>14</v>
      </c>
      <c r="E21" s="17">
        <v>15</v>
      </c>
      <c r="F21" s="24">
        <v>11</v>
      </c>
      <c r="G21" s="17">
        <v>11</v>
      </c>
      <c r="H21" s="24">
        <v>15</v>
      </c>
      <c r="I21" s="17">
        <v>15</v>
      </c>
      <c r="J21" s="24">
        <v>8</v>
      </c>
      <c r="K21" s="17">
        <v>13</v>
      </c>
      <c r="L21" s="24">
        <v>15</v>
      </c>
      <c r="M21" s="17">
        <v>15</v>
      </c>
      <c r="N21" s="24">
        <v>5</v>
      </c>
      <c r="O21" s="89">
        <v>15</v>
      </c>
      <c r="P21" s="72">
        <v>11</v>
      </c>
      <c r="Q21" s="89">
        <v>15</v>
      </c>
      <c r="R21" s="72">
        <v>2</v>
      </c>
      <c r="S21" s="89">
        <v>15</v>
      </c>
      <c r="T21" s="72">
        <v>12</v>
      </c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 xml:space="preserve">KPS PŁOCK </v>
      </c>
      <c r="C22" s="61">
        <f>IF(F21="","",F21)</f>
        <v>11</v>
      </c>
      <c r="D22" s="62">
        <f>IF(E21="","",E21)</f>
        <v>15</v>
      </c>
      <c r="E22" s="83" t="s">
        <v>14</v>
      </c>
      <c r="F22" s="87" t="s">
        <v>14</v>
      </c>
      <c r="G22" s="21">
        <v>5</v>
      </c>
      <c r="H22" s="25">
        <v>15</v>
      </c>
      <c r="I22" s="21">
        <v>15</v>
      </c>
      <c r="J22" s="25">
        <v>11</v>
      </c>
      <c r="K22" s="21">
        <v>15</v>
      </c>
      <c r="L22" s="25">
        <v>6</v>
      </c>
      <c r="M22" s="21">
        <v>15</v>
      </c>
      <c r="N22" s="25">
        <v>5</v>
      </c>
      <c r="O22" s="90">
        <v>15</v>
      </c>
      <c r="P22" s="81">
        <v>13</v>
      </c>
      <c r="Q22" s="90">
        <v>15</v>
      </c>
      <c r="R22" s="81">
        <v>9</v>
      </c>
      <c r="S22" s="90">
        <v>12</v>
      </c>
      <c r="T22" s="81">
        <v>15</v>
      </c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MOS WOLA 2</v>
      </c>
      <c r="C23" s="60">
        <f>IF(H21="","",H21)</f>
        <v>15</v>
      </c>
      <c r="D23" s="63">
        <f>IF(G21="","",G21)</f>
        <v>11</v>
      </c>
      <c r="E23" s="60">
        <f>IF(H22="","",H22)</f>
        <v>15</v>
      </c>
      <c r="F23" s="63">
        <f>IF(G22="","",G22)</f>
        <v>5</v>
      </c>
      <c r="G23" s="88" t="s">
        <v>14</v>
      </c>
      <c r="H23" s="86" t="s">
        <v>14</v>
      </c>
      <c r="I23" s="17">
        <v>15</v>
      </c>
      <c r="J23" s="24">
        <v>2</v>
      </c>
      <c r="K23" s="17">
        <v>15</v>
      </c>
      <c r="L23" s="24">
        <v>11</v>
      </c>
      <c r="M23" s="17">
        <v>15</v>
      </c>
      <c r="N23" s="24">
        <v>2</v>
      </c>
      <c r="O23" s="91">
        <v>15</v>
      </c>
      <c r="P23" s="72">
        <v>10</v>
      </c>
      <c r="Q23" s="91">
        <v>15</v>
      </c>
      <c r="R23" s="72">
        <v>2</v>
      </c>
      <c r="S23" s="91">
        <v>15</v>
      </c>
      <c r="T23" s="72">
        <v>5</v>
      </c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POLONEZ WYSZKÓW 2</v>
      </c>
      <c r="C24" s="61">
        <f>IF(J21="","",J21)</f>
        <v>8</v>
      </c>
      <c r="D24" s="62">
        <f>IF(I21="","",I21)</f>
        <v>15</v>
      </c>
      <c r="E24" s="61">
        <f>IF(J22="","",J22)</f>
        <v>11</v>
      </c>
      <c r="F24" s="62">
        <f>IF(I22="","",I22)</f>
        <v>15</v>
      </c>
      <c r="G24" s="61">
        <f>IF(J23="","",J23)</f>
        <v>2</v>
      </c>
      <c r="H24" s="62">
        <f>IF(I23="","",I23)</f>
        <v>15</v>
      </c>
      <c r="I24" s="83" t="s">
        <v>14</v>
      </c>
      <c r="J24" s="87" t="s">
        <v>14</v>
      </c>
      <c r="K24" s="21">
        <v>15</v>
      </c>
      <c r="L24" s="25">
        <v>10</v>
      </c>
      <c r="M24" s="21">
        <v>14</v>
      </c>
      <c r="N24" s="25">
        <v>16</v>
      </c>
      <c r="O24" s="90">
        <v>12</v>
      </c>
      <c r="P24" s="81">
        <v>15</v>
      </c>
      <c r="Q24" s="90">
        <v>15</v>
      </c>
      <c r="R24" s="81">
        <v>12</v>
      </c>
      <c r="S24" s="90">
        <v>15</v>
      </c>
      <c r="T24" s="81">
        <v>4</v>
      </c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UKS PIĄTKA 3</v>
      </c>
      <c r="C25" s="61">
        <f>IF(L21="","",L21)</f>
        <v>15</v>
      </c>
      <c r="D25" s="62">
        <f>IF(K21="","",K21)</f>
        <v>13</v>
      </c>
      <c r="E25" s="61">
        <f>IF(L22="","",L22)</f>
        <v>6</v>
      </c>
      <c r="F25" s="62">
        <f>IF(K22="","",K22)</f>
        <v>15</v>
      </c>
      <c r="G25" s="61">
        <f>IF(L23="","",L23)</f>
        <v>11</v>
      </c>
      <c r="H25" s="62">
        <f>IF(K23="","",K23)</f>
        <v>15</v>
      </c>
      <c r="I25" s="61">
        <f>IF(L24="","",L24)</f>
        <v>10</v>
      </c>
      <c r="J25" s="62">
        <f>IF(K24="","",K24)</f>
        <v>15</v>
      </c>
      <c r="K25" s="83" t="s">
        <v>14</v>
      </c>
      <c r="L25" s="82" t="s">
        <v>14</v>
      </c>
      <c r="M25" s="17">
        <v>9</v>
      </c>
      <c r="N25" s="24">
        <v>15</v>
      </c>
      <c r="O25" s="91">
        <v>11</v>
      </c>
      <c r="P25" s="72">
        <v>15</v>
      </c>
      <c r="Q25" s="91">
        <v>15</v>
      </c>
      <c r="R25" s="72">
        <v>10</v>
      </c>
      <c r="S25" s="91">
        <v>6</v>
      </c>
      <c r="T25" s="72">
        <v>15</v>
      </c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UKS LESZNOWOLA 3</v>
      </c>
      <c r="C26" s="61">
        <f>IF(N21="","",N21)</f>
        <v>5</v>
      </c>
      <c r="D26" s="62">
        <f>IF(M21="","",M21)</f>
        <v>15</v>
      </c>
      <c r="E26" s="61">
        <f>IF(N22="","",N22)</f>
        <v>5</v>
      </c>
      <c r="F26" s="62">
        <f>IF(M22="","",M22)</f>
        <v>15</v>
      </c>
      <c r="G26" s="61">
        <f>IF(N23="","",N23)</f>
        <v>2</v>
      </c>
      <c r="H26" s="62">
        <f>IF(M23="","",M23)</f>
        <v>15</v>
      </c>
      <c r="I26" s="61">
        <f>IF(N$24="","",N$24)</f>
        <v>16</v>
      </c>
      <c r="J26" s="62">
        <f>IF(M24="","",M24)</f>
        <v>14</v>
      </c>
      <c r="K26" s="61">
        <f>IF(N25="","",N25)</f>
        <v>15</v>
      </c>
      <c r="L26" s="62">
        <f>IF(M25="","",M25)</f>
        <v>9</v>
      </c>
      <c r="M26" s="83" t="s">
        <v>14</v>
      </c>
      <c r="N26" s="82" t="s">
        <v>14</v>
      </c>
      <c r="O26" s="90">
        <v>7</v>
      </c>
      <c r="P26" s="95">
        <v>15</v>
      </c>
      <c r="Q26" s="90">
        <v>15</v>
      </c>
      <c r="R26" s="95">
        <v>13</v>
      </c>
      <c r="S26" s="90">
        <v>4</v>
      </c>
      <c r="T26" s="95">
        <v>15</v>
      </c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VOLLEY RADZIEJOWICE 4</v>
      </c>
      <c r="C27" s="61">
        <f>IF(P21="","",P21)</f>
        <v>11</v>
      </c>
      <c r="D27" s="62">
        <f>IF(O21="","",O21)</f>
        <v>15</v>
      </c>
      <c r="E27" s="61">
        <f>IF(P22="","",P22)</f>
        <v>13</v>
      </c>
      <c r="F27" s="62">
        <f>IF(O22="","",O22)</f>
        <v>15</v>
      </c>
      <c r="G27" s="61">
        <f>IF(P$23="","",P$23)</f>
        <v>10</v>
      </c>
      <c r="H27" s="62">
        <f>IF(O$23="","",O$23)</f>
        <v>15</v>
      </c>
      <c r="I27" s="61">
        <f>IF(P24="","",P24)</f>
        <v>15</v>
      </c>
      <c r="J27" s="62">
        <f>IF(O$24="","",O$24)</f>
        <v>12</v>
      </c>
      <c r="K27" s="61">
        <f>IF(P$25="","",P$25)</f>
        <v>15</v>
      </c>
      <c r="L27" s="62">
        <f>IF(O$25="","",O$25)</f>
        <v>11</v>
      </c>
      <c r="M27" s="61">
        <f>IF(P$26="","",P$26)</f>
        <v>15</v>
      </c>
      <c r="N27" s="62">
        <f>IF(O$26="","",O$26)</f>
        <v>7</v>
      </c>
      <c r="O27" s="83" t="s">
        <v>14</v>
      </c>
      <c r="P27" s="82" t="s">
        <v>14</v>
      </c>
      <c r="Q27" s="90">
        <v>15</v>
      </c>
      <c r="R27" s="95">
        <v>11</v>
      </c>
      <c r="S27" s="90">
        <v>18</v>
      </c>
      <c r="T27" s="95">
        <v>16</v>
      </c>
      <c r="U27" s="90"/>
      <c r="V27" s="96"/>
      <c r="W27" s="90"/>
      <c r="X27" s="95"/>
      <c r="Y27" s="92"/>
      <c r="Z27" s="93"/>
    </row>
    <row r="28" spans="1:26" ht="73.5" customHeight="1" thickBot="1">
      <c r="A28" s="59">
        <v>8</v>
      </c>
      <c r="B28" s="65" t="str">
        <f>VLOOKUP($B$1&amp;A28,'Lista Zespołów'!$A$4:$E$147,3,FALSE)</f>
        <v>G-8 BIELANY 5</v>
      </c>
      <c r="C28" s="61">
        <f>IF(R21="","",R21)</f>
        <v>2</v>
      </c>
      <c r="D28" s="62">
        <f>IF(Q21="","",Q21)</f>
        <v>15</v>
      </c>
      <c r="E28" s="61">
        <f>IF(R22="","",R22)</f>
        <v>9</v>
      </c>
      <c r="F28" s="62">
        <f>IF(Q22="","",Q22)</f>
        <v>15</v>
      </c>
      <c r="G28" s="61">
        <f>IF(R$23="","",R$23)</f>
        <v>2</v>
      </c>
      <c r="H28" s="62">
        <f>IF(Q$23="","",Q$23)</f>
        <v>15</v>
      </c>
      <c r="I28" s="61">
        <f>IF(R24="","",R24)</f>
        <v>12</v>
      </c>
      <c r="J28" s="62">
        <f>IF(Q$24="","",Q$24)</f>
        <v>15</v>
      </c>
      <c r="K28" s="61">
        <f>IF(R$25="","",R$25)</f>
        <v>10</v>
      </c>
      <c r="L28" s="62">
        <f>IF(Q$25="","",Q$25)</f>
        <v>15</v>
      </c>
      <c r="M28" s="61">
        <f>IF(R$26="","",R$26)</f>
        <v>13</v>
      </c>
      <c r="N28" s="62">
        <f>IF(Q$26="","",Q$26)</f>
        <v>15</v>
      </c>
      <c r="O28" s="61">
        <f>IF($R$27="","",$R$27)</f>
        <v>11</v>
      </c>
      <c r="P28" s="62">
        <f>IF($Q$27="","",$Q$27)</f>
        <v>15</v>
      </c>
      <c r="Q28" s="83" t="s">
        <v>14</v>
      </c>
      <c r="R28" s="82" t="s">
        <v>14</v>
      </c>
      <c r="S28" s="90">
        <v>4</v>
      </c>
      <c r="T28" s="95">
        <v>15</v>
      </c>
      <c r="U28" s="90"/>
      <c r="V28" s="96"/>
      <c r="W28" s="90"/>
      <c r="X28" s="95"/>
      <c r="Y28" s="21"/>
      <c r="Z28" s="81"/>
    </row>
    <row r="29" spans="1:26" ht="75" customHeight="1" thickBot="1">
      <c r="A29" s="59">
        <v>9</v>
      </c>
      <c r="B29" s="65" t="str">
        <f>VLOOKUP($B$1&amp;A29,'Lista Zespołów'!$A$4:$E$147,3,FALSE)</f>
        <v>ISKRA WARSZAWA 6</v>
      </c>
      <c r="C29" s="61">
        <f>IF(T21="","",T21)</f>
        <v>12</v>
      </c>
      <c r="D29" s="62">
        <f>IF(S21="","",S21)</f>
        <v>15</v>
      </c>
      <c r="E29" s="61">
        <f>IF(T22="","",T22)</f>
        <v>15</v>
      </c>
      <c r="F29" s="62">
        <f>IF(S22="","",S22)</f>
        <v>12</v>
      </c>
      <c r="G29" s="61">
        <f>IF(T$23="","",T$23)</f>
        <v>5</v>
      </c>
      <c r="H29" s="62">
        <f>IF(S$23="","",S$23)</f>
        <v>15</v>
      </c>
      <c r="I29" s="61">
        <f>IF(T24="","",T24)</f>
        <v>4</v>
      </c>
      <c r="J29" s="62">
        <f>IF(S$24="","",S$24)</f>
        <v>15</v>
      </c>
      <c r="K29" s="61">
        <f>IF(T$25="","",T$25)</f>
        <v>15</v>
      </c>
      <c r="L29" s="62">
        <f>IF(S$25="","",S$25)</f>
        <v>6</v>
      </c>
      <c r="M29" s="61">
        <f>IF(T$26="","",T$26)</f>
        <v>15</v>
      </c>
      <c r="N29" s="62">
        <f>IF(S$26="","",S$26)</f>
        <v>4</v>
      </c>
      <c r="O29" s="61">
        <f>IF($T$27="","",$T$27)</f>
        <v>16</v>
      </c>
      <c r="P29" s="62">
        <f>IF($S$27="","",$S$27)</f>
        <v>18</v>
      </c>
      <c r="Q29" s="61">
        <f>IF($T$28="","",$T$28)</f>
        <v>15</v>
      </c>
      <c r="R29" s="62">
        <f>IF($S$28="","",$S$28)</f>
        <v>4</v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73.5" customHeight="1" hidden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METRO WARSZAWA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E1</v>
      </c>
      <c r="I34" s="54" t="s">
        <v>15</v>
      </c>
      <c r="J34" s="53" t="str">
        <f>$B$1&amp;12</f>
        <v>E12</v>
      </c>
    </row>
    <row r="35" spans="1:10" ht="17.5">
      <c r="A35" s="44">
        <v>2</v>
      </c>
      <c r="B35" s="48" t="str">
        <f>VLOOKUP(H35,'Lista Zespołów'!$A$4:$E$147,3,FALSE)</f>
        <v xml:space="preserve">KPS PŁOCK 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E2</v>
      </c>
      <c r="I35" s="54" t="s">
        <v>15</v>
      </c>
      <c r="J35" s="53" t="str">
        <f>$B$1&amp;11</f>
        <v>E11</v>
      </c>
    </row>
    <row r="36" spans="1:10" ht="17.5">
      <c r="A36" s="44">
        <v>3</v>
      </c>
      <c r="B36" s="48" t="str">
        <f>VLOOKUP(H36,'Lista Zespołów'!$A$4:$E$147,3,FALSE)</f>
        <v>MOS WOLA 2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E3</v>
      </c>
      <c r="I36" s="54" t="s">
        <v>15</v>
      </c>
      <c r="J36" s="55" t="str">
        <f>$B$1&amp;10</f>
        <v>E10</v>
      </c>
    </row>
    <row r="37" spans="1:10" ht="17.5">
      <c r="A37" s="44">
        <v>4</v>
      </c>
      <c r="B37" s="48" t="str">
        <f>VLOOKUP(H37,'Lista Zespołów'!$A$4:$E$147,3,FALSE)</f>
        <v>POLONEZ WYSZKÓW 2</v>
      </c>
      <c r="C37" s="49" t="s">
        <v>15</v>
      </c>
      <c r="D37" s="48" t="str">
        <f>VLOOKUP(J37,'Lista Zespołów'!$A$4:$E$147,3,FALSE)</f>
        <v>ISKRA WARSZAWA 6</v>
      </c>
      <c r="F37" t="s">
        <v>16</v>
      </c>
      <c r="G37" s="52">
        <v>4</v>
      </c>
      <c r="H37" s="53" t="str">
        <f>$B$1&amp;4</f>
        <v>E4</v>
      </c>
      <c r="I37" s="54" t="s">
        <v>15</v>
      </c>
      <c r="J37" s="55" t="str">
        <f>$B$1&amp;9</f>
        <v>E9</v>
      </c>
    </row>
    <row r="38" spans="1:10" ht="17.5">
      <c r="A38" s="44">
        <v>5</v>
      </c>
      <c r="B38" s="48" t="str">
        <f>VLOOKUP(H38,'Lista Zespołów'!$A$4:$E$147,3,FALSE)</f>
        <v>UKS PIĄTKA 3</v>
      </c>
      <c r="C38" s="49" t="s">
        <v>15</v>
      </c>
      <c r="D38" s="48" t="str">
        <f>VLOOKUP(J38,'Lista Zespołów'!$A$4:$E$147,3,FALSE)</f>
        <v>G-8 BIELANY 5</v>
      </c>
      <c r="F38" t="s">
        <v>16</v>
      </c>
      <c r="G38" s="52">
        <v>5</v>
      </c>
      <c r="H38" s="53" t="str">
        <f>$B$1&amp;5</f>
        <v>E5</v>
      </c>
      <c r="I38" s="54" t="s">
        <v>15</v>
      </c>
      <c r="J38" s="55" t="str">
        <f>$B$1&amp;8</f>
        <v>E8</v>
      </c>
    </row>
    <row r="39" spans="1:10" ht="17.5">
      <c r="A39" s="44">
        <v>6</v>
      </c>
      <c r="B39" s="48" t="str">
        <f>VLOOKUP(H37,'Lista Zespołów'!$A$4:$E$147,3,FALSE)</f>
        <v>POLONEZ WYSZKÓW 2</v>
      </c>
      <c r="C39" s="49" t="s">
        <v>15</v>
      </c>
      <c r="D39" s="48" t="str">
        <f>VLOOKUP(J39,'Lista Zespołów'!$A$4:$E$147,3,FALSE)</f>
        <v>VOLLEY RADZIEJOWICE 4</v>
      </c>
      <c r="F39" t="s">
        <v>16</v>
      </c>
      <c r="G39" s="52">
        <v>6</v>
      </c>
      <c r="H39" s="53" t="str">
        <f>$B$1&amp;6</f>
        <v>E6</v>
      </c>
      <c r="I39" s="54" t="s">
        <v>15</v>
      </c>
      <c r="J39" s="55" t="str">
        <f>$B$1&amp;7</f>
        <v>E7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VOLLEY RADZIEJOWICE 4</v>
      </c>
      <c r="F41" t="s">
        <v>16</v>
      </c>
      <c r="G41" s="44">
        <v>5</v>
      </c>
      <c r="H41" s="53" t="str">
        <f>$B$1&amp;12</f>
        <v>E12</v>
      </c>
      <c r="I41" s="54" t="s">
        <v>15</v>
      </c>
      <c r="J41" s="53" t="str">
        <f>$B$1&amp;7</f>
        <v>E7</v>
      </c>
    </row>
    <row r="42" spans="1:10" ht="17.5">
      <c r="A42" s="44">
        <v>8</v>
      </c>
      <c r="B42" s="48" t="str">
        <f>VLOOKUP(H42,'Lista Zespołów'!$A$4:$E$147,3,FALSE)</f>
        <v>G-8 BIELANY 5</v>
      </c>
      <c r="C42" s="49" t="s">
        <v>15</v>
      </c>
      <c r="D42" s="48" t="str">
        <f>VLOOKUP(J42,'Lista Zespołów'!$A$4:$E$147,3,FALSE)</f>
        <v>UKS LESZNOWOLA 3</v>
      </c>
      <c r="F42" t="s">
        <v>16</v>
      </c>
      <c r="G42" s="44">
        <v>6</v>
      </c>
      <c r="H42" s="53" t="str">
        <f>$B$1&amp;8</f>
        <v>E8</v>
      </c>
      <c r="I42" s="54" t="s">
        <v>15</v>
      </c>
      <c r="J42" s="53" t="str">
        <f>$B$1&amp;6</f>
        <v>E6</v>
      </c>
    </row>
    <row r="43" spans="1:10" ht="17.5">
      <c r="A43" s="44">
        <v>9</v>
      </c>
      <c r="B43" s="48" t="str">
        <f>VLOOKUP(H43,'Lista Zespołów'!$A$4:$E$147,3,FALSE)</f>
        <v>ISKRA WARSZAWA 6</v>
      </c>
      <c r="C43" s="49" t="s">
        <v>15</v>
      </c>
      <c r="D43" s="48" t="str">
        <f>VLOOKUP(J43,'Lista Zespołów'!$A$4:$E$147,3,FALSE)</f>
        <v>UKS PIĄTKA 3</v>
      </c>
      <c r="F43" t="s">
        <v>16</v>
      </c>
      <c r="G43" s="44">
        <v>7</v>
      </c>
      <c r="H43" s="55" t="str">
        <f>$B$1&amp;9</f>
        <v>E9</v>
      </c>
      <c r="I43" s="54" t="s">
        <v>15</v>
      </c>
      <c r="J43" s="55" t="str">
        <f>$B$1&amp;5</f>
        <v>E5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POLONEZ WYSZKÓW 2</v>
      </c>
      <c r="F44" t="s">
        <v>16</v>
      </c>
      <c r="G44" s="44">
        <v>8</v>
      </c>
      <c r="H44" s="55" t="str">
        <f>$B$1&amp;10</f>
        <v>E10</v>
      </c>
      <c r="I44" s="54" t="s">
        <v>15</v>
      </c>
      <c r="J44" s="55" t="str">
        <f>$B$1&amp;4</f>
        <v>E4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MOS WOLA 2</v>
      </c>
      <c r="F45" t="s">
        <v>16</v>
      </c>
      <c r="G45" s="44">
        <v>9</v>
      </c>
      <c r="H45" s="55" t="str">
        <f>$B$1&amp;11</f>
        <v>E11</v>
      </c>
      <c r="I45" s="54" t="s">
        <v>15</v>
      </c>
      <c r="J45" s="55" t="str">
        <f>$B$1&amp;3</f>
        <v>E3</v>
      </c>
    </row>
    <row r="46" spans="1:10" ht="17.5">
      <c r="A46" s="44">
        <v>12</v>
      </c>
      <c r="B46" s="48" t="str">
        <f>VLOOKUP(H46,'Lista Zespołów'!$A$4:$E$147,3,FALSE)</f>
        <v>METRO WARSZAWA 1</v>
      </c>
      <c r="C46" s="49" t="s">
        <v>15</v>
      </c>
      <c r="D46" s="48" t="str">
        <f>VLOOKUP(J46,'Lista Zespołów'!$A$4:$E$147,3,FALSE)</f>
        <v xml:space="preserve">KPS PŁOCK </v>
      </c>
      <c r="F46" t="s">
        <v>16</v>
      </c>
      <c r="G46" s="44">
        <v>10</v>
      </c>
      <c r="H46" s="55" t="str">
        <f>$B$1&amp;1</f>
        <v>E1</v>
      </c>
      <c r="I46" s="54" t="s">
        <v>15</v>
      </c>
      <c r="J46" s="55" t="str">
        <f>$B$1&amp;2</f>
        <v>E2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 xml:space="preserve">KPS PŁOCK 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E2</v>
      </c>
      <c r="I48" s="54" t="s">
        <v>15</v>
      </c>
      <c r="J48" s="53" t="str">
        <f>$B$1&amp;12</f>
        <v>E12</v>
      </c>
    </row>
    <row r="49" spans="1:10" ht="17.5">
      <c r="A49" s="44">
        <v>14</v>
      </c>
      <c r="B49" s="48" t="str">
        <f>VLOOKUP(H49,'Lista Zespołów'!$A$4:$E$147,3,FALSE)</f>
        <v>MOS WOLA 2</v>
      </c>
      <c r="C49" s="49" t="s">
        <v>15</v>
      </c>
      <c r="D49" s="48" t="str">
        <f>VLOOKUP(J49,'Lista Zespołów'!$A$4:$E$147,3,FALSE)</f>
        <v>METRO WARSZAWA 1</v>
      </c>
      <c r="F49" t="s">
        <v>16</v>
      </c>
      <c r="G49" s="44">
        <v>10</v>
      </c>
      <c r="H49" s="53" t="str">
        <f>$B$1&amp;3</f>
        <v>E3</v>
      </c>
      <c r="I49" s="54" t="s">
        <v>15</v>
      </c>
      <c r="J49" s="53" t="str">
        <f>$B$1&amp;1</f>
        <v>E1</v>
      </c>
    </row>
    <row r="50" spans="1:10" ht="17.5">
      <c r="A50" s="44">
        <v>15</v>
      </c>
      <c r="B50" s="48" t="str">
        <f>VLOOKUP(H50,'Lista Zespołów'!$A$4:$E$147,3,FALSE)</f>
        <v>POLONEZ WYSZKÓW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E4</v>
      </c>
      <c r="I50" s="54" t="s">
        <v>15</v>
      </c>
      <c r="J50" s="55" t="str">
        <f>$B$1&amp;11</f>
        <v>E11</v>
      </c>
    </row>
    <row r="51" spans="1:10" ht="17.5">
      <c r="A51" s="44">
        <v>16</v>
      </c>
      <c r="B51" s="48" t="str">
        <f>VLOOKUP(H51,'Lista Zespołów'!$A$4:$E$147,3,FALSE)</f>
        <v>UKS PIĄTKA 3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E5</v>
      </c>
      <c r="I51" s="54" t="s">
        <v>15</v>
      </c>
      <c r="J51" s="55" t="str">
        <f>$B$1&amp;10</f>
        <v>E10</v>
      </c>
    </row>
    <row r="52" spans="1:10" ht="17.5">
      <c r="A52" s="44">
        <v>17</v>
      </c>
      <c r="B52" s="48" t="str">
        <f>VLOOKUP(H52,'Lista Zespołów'!$A$4:$E$147,3,FALSE)</f>
        <v>UKS LESZNOWOLA 3</v>
      </c>
      <c r="C52" s="49" t="s">
        <v>15</v>
      </c>
      <c r="D52" s="48" t="str">
        <f>VLOOKUP(J52,'Lista Zespołów'!$A$4:$E$147,3,FALSE)</f>
        <v>ISKRA WARSZAWA 6</v>
      </c>
      <c r="F52" t="s">
        <v>16</v>
      </c>
      <c r="G52" s="44">
        <v>13</v>
      </c>
      <c r="H52" s="55" t="str">
        <f>$B$1&amp;6</f>
        <v>E6</v>
      </c>
      <c r="I52" s="54" t="s">
        <v>15</v>
      </c>
      <c r="J52" s="55" t="str">
        <f>$B$1&amp;9</f>
        <v>E9</v>
      </c>
    </row>
    <row r="53" spans="1:10" ht="17.5">
      <c r="A53" s="44">
        <v>18</v>
      </c>
      <c r="B53" s="48" t="str">
        <f>VLOOKUP(H53,'Lista Zespołów'!$A$4:$E$147,3,FALSE)</f>
        <v>VOLLEY RADZIEJOWICE 4</v>
      </c>
      <c r="C53" s="49" t="s">
        <v>15</v>
      </c>
      <c r="D53" s="48" t="str">
        <f>VLOOKUP(J53,'Lista Zespołów'!$A$4:$E$147,3,FALSE)</f>
        <v>G-8 BIELANY 5</v>
      </c>
      <c r="F53" t="s">
        <v>16</v>
      </c>
      <c r="G53" s="44">
        <v>14</v>
      </c>
      <c r="H53" s="55" t="str">
        <f>$B$1&amp;7</f>
        <v>E7</v>
      </c>
      <c r="I53" s="54" t="s">
        <v>15</v>
      </c>
      <c r="J53" s="55" t="str">
        <f>$B$1&amp;8</f>
        <v>E8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>G-8 BIELANY 5</v>
      </c>
      <c r="F55" t="s">
        <v>16</v>
      </c>
      <c r="G55" s="44">
        <v>13</v>
      </c>
      <c r="H55" s="55" t="str">
        <f>$B$1&amp;12</f>
        <v>E12</v>
      </c>
      <c r="I55" s="54" t="s">
        <v>15</v>
      </c>
      <c r="J55" s="55" t="str">
        <f>$B$1&amp;8</f>
        <v>E8</v>
      </c>
    </row>
    <row r="56" spans="1:10" ht="17.5">
      <c r="A56" s="44">
        <v>20</v>
      </c>
      <c r="B56" s="48" t="str">
        <f>VLOOKUP(H56,'Lista Zespołów'!$A$4:$E$147,3,FALSE)</f>
        <v>ISKRA WARSZAWA 6</v>
      </c>
      <c r="C56" s="49" t="s">
        <v>15</v>
      </c>
      <c r="D56" s="48" t="str">
        <f>VLOOKUP(J56,'Lista Zespołów'!$A$4:$E$147,3,FALSE)</f>
        <v>VOLLEY RADZIEJOWICE 4</v>
      </c>
      <c r="F56" t="s">
        <v>16</v>
      </c>
      <c r="G56" s="44">
        <v>14</v>
      </c>
      <c r="H56" s="55" t="str">
        <f>$B$1&amp;9</f>
        <v>E9</v>
      </c>
      <c r="I56" s="54" t="s">
        <v>15</v>
      </c>
      <c r="J56" s="55" t="str">
        <f>$B$1&amp;7</f>
        <v>E7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UKS LESZNOWOLA 3</v>
      </c>
      <c r="F57" t="s">
        <v>16</v>
      </c>
      <c r="G57" s="44">
        <v>15</v>
      </c>
      <c r="H57" s="55" t="str">
        <f>$B$1&amp;10</f>
        <v>E10</v>
      </c>
      <c r="I57" s="54" t="s">
        <v>15</v>
      </c>
      <c r="J57" s="55" t="str">
        <f>$B$1&amp;6</f>
        <v>E6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UKS PIĄTKA 3</v>
      </c>
      <c r="F58" t="s">
        <v>16</v>
      </c>
      <c r="G58" s="44">
        <v>16</v>
      </c>
      <c r="H58" s="55" t="str">
        <f>$B$1&amp;11</f>
        <v>E11</v>
      </c>
      <c r="I58" s="54" t="s">
        <v>15</v>
      </c>
      <c r="J58" s="55" t="str">
        <f>$B$1&amp;5</f>
        <v>E5</v>
      </c>
    </row>
    <row r="59" spans="1:10" ht="17.5">
      <c r="A59" s="44">
        <v>23</v>
      </c>
      <c r="B59" s="48" t="str">
        <f>VLOOKUP(H59,'Lista Zespołów'!$A$4:$E$147,3,FALSE)</f>
        <v>METRO WARSZAWA 1</v>
      </c>
      <c r="C59" s="51" t="s">
        <v>15</v>
      </c>
      <c r="D59" s="48" t="str">
        <f>VLOOKUP(J59,'Lista Zespołów'!$A$4:$E$147,3,FALSE)</f>
        <v>POLONEZ WYSZKÓW 2</v>
      </c>
      <c r="F59" t="s">
        <v>16</v>
      </c>
      <c r="G59" s="44">
        <v>17</v>
      </c>
      <c r="H59" s="55" t="str">
        <f>$B$1&amp;1</f>
        <v>E1</v>
      </c>
      <c r="I59" s="54" t="s">
        <v>15</v>
      </c>
      <c r="J59" s="55" t="str">
        <f>$B$1&amp;4</f>
        <v>E4</v>
      </c>
    </row>
    <row r="60" spans="1:10" ht="17.5">
      <c r="A60" s="44">
        <v>24</v>
      </c>
      <c r="B60" s="48" t="str">
        <f>VLOOKUP(H60,'Lista Zespołów'!$A$4:$E$147,3,FALSE)</f>
        <v xml:space="preserve">KPS PŁOCK </v>
      </c>
      <c r="C60" s="51" t="s">
        <v>15</v>
      </c>
      <c r="D60" s="48" t="str">
        <f>VLOOKUP(J60,'Lista Zespołów'!$A$4:$E$147,3,FALSE)</f>
        <v>MOS WOLA 2</v>
      </c>
      <c r="F60" t="s">
        <v>16</v>
      </c>
      <c r="G60" s="44">
        <v>18</v>
      </c>
      <c r="H60" s="55" t="str">
        <f aca="true" t="shared" si="13" ref="H60">$B$1&amp;2</f>
        <v>E2</v>
      </c>
      <c r="I60" s="54" t="s">
        <v>15</v>
      </c>
      <c r="J60" s="55" t="str">
        <f aca="true" t="shared" si="14" ref="J60">$B$1&amp;3</f>
        <v>E3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MOS WOLA 2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E3</v>
      </c>
      <c r="I62" s="54" t="s">
        <v>15</v>
      </c>
      <c r="J62" s="55" t="str">
        <f>$B$1&amp;12</f>
        <v>E12</v>
      </c>
    </row>
    <row r="63" spans="1:10" ht="17.5">
      <c r="A63" s="44">
        <v>26</v>
      </c>
      <c r="B63" s="48" t="str">
        <f>VLOOKUP(H63,'Lista Zespołów'!$A$4:$E$147,3,FALSE)</f>
        <v>POLONEZ WYSZKÓW 2</v>
      </c>
      <c r="C63" s="51" t="s">
        <v>15</v>
      </c>
      <c r="D63" s="48" t="str">
        <f>VLOOKUP(J63,'Lista Zespołów'!$A$4:$E$147,3,FALSE)</f>
        <v xml:space="preserve">KPS PŁOCK </v>
      </c>
      <c r="F63" t="s">
        <v>16</v>
      </c>
      <c r="G63" s="44">
        <v>18</v>
      </c>
      <c r="H63" s="55" t="str">
        <f>$B$1&amp;4</f>
        <v>E4</v>
      </c>
      <c r="I63" s="54" t="s">
        <v>15</v>
      </c>
      <c r="J63" s="55" t="str">
        <f>$B$1&amp;2</f>
        <v>E2</v>
      </c>
    </row>
    <row r="64" spans="1:10" ht="17.5">
      <c r="A64" s="44">
        <v>27</v>
      </c>
      <c r="B64" s="48" t="str">
        <f>VLOOKUP(H64,'Lista Zespołów'!$A$4:$E$147,3,FALSE)</f>
        <v>UKS PIĄTKA 3</v>
      </c>
      <c r="C64" s="51" t="s">
        <v>15</v>
      </c>
      <c r="D64" s="48" t="str">
        <f>VLOOKUP(J64,'Lista Zespołów'!$A$4:$E$147,3,FALSE)</f>
        <v>METRO WARSZAWA 1</v>
      </c>
      <c r="F64" t="s">
        <v>16</v>
      </c>
      <c r="G64" s="44">
        <v>19</v>
      </c>
      <c r="H64" s="55" t="str">
        <f>$B$1&amp;5</f>
        <v>E5</v>
      </c>
      <c r="I64" s="54" t="s">
        <v>15</v>
      </c>
      <c r="J64" s="55" t="str">
        <f>$B$1&amp;1</f>
        <v>E1</v>
      </c>
    </row>
    <row r="65" spans="1:10" ht="18">
      <c r="A65" s="44">
        <v>28</v>
      </c>
      <c r="B65" s="48" t="str">
        <f>VLOOKUP(H65,'Lista Zespołów'!$A$4:$E$147,3,FALSE)</f>
        <v>UKS LESZNOWOLA 3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E6</v>
      </c>
      <c r="I65" s="54" t="s">
        <v>15</v>
      </c>
      <c r="J65" s="55" t="str">
        <f>$B$1&amp;11</f>
        <v>E11</v>
      </c>
    </row>
    <row r="66" spans="1:10" ht="18">
      <c r="A66" s="44">
        <v>29</v>
      </c>
      <c r="B66" s="48" t="str">
        <f>VLOOKUP(H66,'Lista Zespołów'!$A$4:$E$147,3,FALSE)</f>
        <v>VOLLEY RADZIEJOWICE 4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E7</v>
      </c>
      <c r="I66" s="54" t="s">
        <v>15</v>
      </c>
      <c r="J66" s="55" t="str">
        <f>$B$1&amp;10</f>
        <v>E10</v>
      </c>
    </row>
    <row r="67" spans="1:10" ht="18">
      <c r="A67" s="44">
        <v>30</v>
      </c>
      <c r="B67" s="48" t="str">
        <f>VLOOKUP(H67,'Lista Zespołów'!$A$4:$E$147,3,FALSE)</f>
        <v>G-8 BIELANY 5</v>
      </c>
      <c r="C67" s="74" t="s">
        <v>15</v>
      </c>
      <c r="D67" s="48" t="str">
        <f>VLOOKUP(J67,'Lista Zespołów'!$A$4:$E$147,3,FALSE)</f>
        <v>ISKRA WARSZAWA 6</v>
      </c>
      <c r="F67" t="s">
        <v>16</v>
      </c>
      <c r="G67" s="44">
        <v>22</v>
      </c>
      <c r="H67" s="55" t="str">
        <f>$B$1&amp;8</f>
        <v>E8</v>
      </c>
      <c r="I67" s="54" t="s">
        <v>15</v>
      </c>
      <c r="J67" s="55" t="str">
        <f>$B$1&amp;9</f>
        <v>E9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 t="str">
        <f>VLOOKUP(J69,'Lista Zespołów'!$A$4:$E$147,3,FALSE)</f>
        <v>ISKRA WARSZAWA 6</v>
      </c>
      <c r="F69" t="s">
        <v>16</v>
      </c>
      <c r="G69" s="44">
        <v>21</v>
      </c>
      <c r="H69" s="55" t="str">
        <f>$B$1&amp;12</f>
        <v>E12</v>
      </c>
      <c r="I69" s="54" t="s">
        <v>15</v>
      </c>
      <c r="J69" s="55" t="str">
        <f>$B$1&amp;9</f>
        <v>E9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>G-8 BIELANY 5</v>
      </c>
      <c r="F70" t="s">
        <v>16</v>
      </c>
      <c r="G70" s="44">
        <v>22</v>
      </c>
      <c r="H70" s="55" t="str">
        <f>$B$1&amp;10</f>
        <v>E10</v>
      </c>
      <c r="I70" s="54" t="s">
        <v>15</v>
      </c>
      <c r="J70" s="55" t="str">
        <f>$B$1&amp;8</f>
        <v>E8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VOLLEY RADZIEJOWICE 4</v>
      </c>
      <c r="F71" t="s">
        <v>16</v>
      </c>
      <c r="G71" s="44">
        <v>23</v>
      </c>
      <c r="H71" s="55" t="str">
        <f>$B$1&amp;11</f>
        <v>E11</v>
      </c>
      <c r="I71" s="54" t="s">
        <v>15</v>
      </c>
      <c r="J71" s="55" t="str">
        <f>$B$1&amp;7</f>
        <v>E7</v>
      </c>
    </row>
    <row r="72" spans="1:10" ht="18">
      <c r="A72" s="44">
        <v>34</v>
      </c>
      <c r="B72" s="48" t="str">
        <f>VLOOKUP(H72,'Lista Zespołów'!$A$4:$E$147,3,FALSE)</f>
        <v>METRO WARSZAWA 1</v>
      </c>
      <c r="C72" s="74" t="s">
        <v>15</v>
      </c>
      <c r="D72" s="48" t="str">
        <f>VLOOKUP(J72,'Lista Zespołów'!$A$4:$E$147,3,FALSE)</f>
        <v>UKS LESZNOWOLA 3</v>
      </c>
      <c r="F72" t="s">
        <v>16</v>
      </c>
      <c r="G72" s="44">
        <v>24</v>
      </c>
      <c r="H72" s="55" t="str">
        <f>$B$1&amp;1</f>
        <v>E1</v>
      </c>
      <c r="I72" s="54" t="s">
        <v>15</v>
      </c>
      <c r="J72" s="55" t="str">
        <f>$B$1&amp;6</f>
        <v>E6</v>
      </c>
    </row>
    <row r="73" spans="1:10" ht="18">
      <c r="A73" s="44">
        <v>35</v>
      </c>
      <c r="B73" s="48" t="str">
        <f>VLOOKUP(H73,'Lista Zespołów'!$A$4:$E$147,3,FALSE)</f>
        <v xml:space="preserve">KPS PŁOCK </v>
      </c>
      <c r="C73" s="74" t="s">
        <v>15</v>
      </c>
      <c r="D73" s="48" t="str">
        <f>VLOOKUP(J73,'Lista Zespołów'!$A$4:$E$147,3,FALSE)</f>
        <v>UKS PIĄTKA 3</v>
      </c>
      <c r="F73" t="s">
        <v>16</v>
      </c>
      <c r="G73" s="44">
        <v>25</v>
      </c>
      <c r="H73" s="55" t="str">
        <f>$B$1&amp;2</f>
        <v>E2</v>
      </c>
      <c r="I73" s="54" t="s">
        <v>15</v>
      </c>
      <c r="J73" s="55" t="str">
        <f>$B$1&amp;5</f>
        <v>E5</v>
      </c>
    </row>
    <row r="74" spans="1:10" ht="18">
      <c r="A74" s="44">
        <v>36</v>
      </c>
      <c r="B74" s="48" t="str">
        <f>VLOOKUP(H74,'Lista Zespołów'!$A$4:$E$147,3,FALSE)</f>
        <v>MOS WOLA 2</v>
      </c>
      <c r="C74" s="74" t="s">
        <v>15</v>
      </c>
      <c r="D74" s="48" t="str">
        <f>VLOOKUP(J74,'Lista Zespołów'!$A$4:$E$147,3,FALSE)</f>
        <v>POLONEZ WYSZKÓW 2</v>
      </c>
      <c r="F74" t="s">
        <v>16</v>
      </c>
      <c r="G74" s="44">
        <v>26</v>
      </c>
      <c r="H74" s="55" t="str">
        <f aca="true" t="shared" si="15" ref="H74">$B$1&amp;3</f>
        <v>E3</v>
      </c>
      <c r="I74" s="54" t="s">
        <v>15</v>
      </c>
      <c r="J74" s="55" t="str">
        <f aca="true" t="shared" si="16" ref="J74">$B$1&amp;4</f>
        <v>E4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POLONEZ WYSZKÓW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E4</v>
      </c>
      <c r="I76" s="54" t="s">
        <v>15</v>
      </c>
      <c r="J76" s="55" t="str">
        <f>$B$1&amp;12</f>
        <v>E12</v>
      </c>
    </row>
    <row r="77" spans="1:10" ht="17.5">
      <c r="A77" s="44">
        <v>38</v>
      </c>
      <c r="B77" s="48" t="str">
        <f>VLOOKUP(H77,'Lista Zespołów'!$A$4:$E$147,3,FALSE)</f>
        <v>UKS PIĄTKA 3</v>
      </c>
      <c r="C77" s="51" t="s">
        <v>15</v>
      </c>
      <c r="D77" s="48" t="str">
        <f>VLOOKUP(J77,'Lista Zespołów'!$A$4:$E$147,3,FALSE)</f>
        <v>MOS WOLA 2</v>
      </c>
      <c r="F77" t="s">
        <v>16</v>
      </c>
      <c r="G77" s="44">
        <v>26</v>
      </c>
      <c r="H77" s="55" t="str">
        <f>$B$1&amp;5</f>
        <v>E5</v>
      </c>
      <c r="I77" s="54" t="s">
        <v>15</v>
      </c>
      <c r="J77" s="55" t="str">
        <f>$B$1&amp;3</f>
        <v>E3</v>
      </c>
    </row>
    <row r="78" spans="1:10" ht="17.5">
      <c r="A78" s="44">
        <v>39</v>
      </c>
      <c r="B78" s="48" t="str">
        <f>VLOOKUP(H78,'Lista Zespołów'!$A$4:$E$147,3,FALSE)</f>
        <v>UKS LESZNOWOLA 3</v>
      </c>
      <c r="C78" s="51" t="s">
        <v>15</v>
      </c>
      <c r="D78" s="48" t="str">
        <f>VLOOKUP(J78,'Lista Zespołów'!$A$4:$E$147,3,FALSE)</f>
        <v xml:space="preserve">KPS PŁOCK </v>
      </c>
      <c r="F78" t="s">
        <v>16</v>
      </c>
      <c r="G78" s="44">
        <v>27</v>
      </c>
      <c r="H78" s="55" t="str">
        <f>$B$1&amp;6</f>
        <v>E6</v>
      </c>
      <c r="I78" s="54" t="s">
        <v>15</v>
      </c>
      <c r="J78" s="55" t="str">
        <f>$B$1&amp;2</f>
        <v>E2</v>
      </c>
    </row>
    <row r="79" spans="1:10" ht="18">
      <c r="A79" s="44">
        <v>40</v>
      </c>
      <c r="B79" s="48" t="str">
        <f>VLOOKUP(H79,'Lista Zespołów'!$A$4:$E$147,3,FALSE)</f>
        <v>VOLLEY RADZIEJOWICE 4</v>
      </c>
      <c r="C79" s="74" t="s">
        <v>15</v>
      </c>
      <c r="D79" s="48" t="str">
        <f>VLOOKUP(J79,'Lista Zespołów'!$A$4:$E$147,3,FALSE)</f>
        <v>METRO WARSZAWA 1</v>
      </c>
      <c r="F79" t="s">
        <v>16</v>
      </c>
      <c r="G79" s="44">
        <v>28</v>
      </c>
      <c r="H79" s="55" t="str">
        <f>$B$1&amp;7</f>
        <v>E7</v>
      </c>
      <c r="I79" s="54" t="s">
        <v>15</v>
      </c>
      <c r="J79" s="55" t="str">
        <f>$B$1&amp;1</f>
        <v>E1</v>
      </c>
    </row>
    <row r="80" spans="1:10" ht="18">
      <c r="A80" s="44">
        <v>41</v>
      </c>
      <c r="B80" s="48" t="str">
        <f>VLOOKUP(H80,'Lista Zespołów'!$A$4:$E$147,3,FALSE)</f>
        <v>G-8 BIELANY 5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E8</v>
      </c>
      <c r="I80" s="54" t="s">
        <v>15</v>
      </c>
      <c r="J80" s="55" t="str">
        <f>$B$1&amp;11</f>
        <v>E11</v>
      </c>
    </row>
    <row r="81" spans="1:10" ht="18">
      <c r="A81" s="44">
        <v>42</v>
      </c>
      <c r="B81" s="48" t="str">
        <f>VLOOKUP(H81,'Lista Zespołów'!$A$4:$E$147,3,FALSE)</f>
        <v>ISKRA WARSZAWA 6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E9</v>
      </c>
      <c r="I81" s="54" t="s">
        <v>15</v>
      </c>
      <c r="J81" s="55" t="str">
        <f>$B$1&amp;10</f>
        <v>E10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E12</v>
      </c>
      <c r="I83" s="54" t="s">
        <v>15</v>
      </c>
      <c r="J83" s="55" t="str">
        <f>$B$1&amp;10</f>
        <v>E10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 t="str">
        <f>VLOOKUP(J84,'Lista Zespołów'!$A$4:$E$147,3,FALSE)</f>
        <v>ISKRA WARSZAWA 6</v>
      </c>
      <c r="F84" t="s">
        <v>16</v>
      </c>
      <c r="G84" s="44">
        <v>26</v>
      </c>
      <c r="H84" s="55" t="str">
        <f>$B$1&amp;11</f>
        <v>E11</v>
      </c>
      <c r="I84" s="54" t="s">
        <v>15</v>
      </c>
      <c r="J84" s="55" t="str">
        <f>$B$1&amp;9</f>
        <v>E9</v>
      </c>
    </row>
    <row r="85" spans="1:10" ht="17.5">
      <c r="A85" s="44">
        <v>45</v>
      </c>
      <c r="B85" s="48" t="str">
        <f>VLOOKUP(H85,'Lista Zespołów'!$A$4:$E$147,3,FALSE)</f>
        <v>METRO WARSZAWA 1</v>
      </c>
      <c r="C85" s="51" t="s">
        <v>15</v>
      </c>
      <c r="D85" s="48" t="str">
        <f>VLOOKUP(J85,'Lista Zespołów'!$A$4:$E$147,3,FALSE)</f>
        <v>G-8 BIELANY 5</v>
      </c>
      <c r="F85" t="s">
        <v>16</v>
      </c>
      <c r="G85" s="44">
        <v>27</v>
      </c>
      <c r="H85" s="55" t="str">
        <f>$B$1&amp;1</f>
        <v>E1</v>
      </c>
      <c r="I85" s="54" t="s">
        <v>15</v>
      </c>
      <c r="J85" s="55" t="str">
        <f>$B$1&amp;8</f>
        <v>E8</v>
      </c>
    </row>
    <row r="86" spans="1:10" ht="18">
      <c r="A86" s="44">
        <v>46</v>
      </c>
      <c r="B86" s="48" t="str">
        <f>VLOOKUP(H86,'Lista Zespołów'!$A$4:$E$147,3,FALSE)</f>
        <v xml:space="preserve">KPS PŁOCK </v>
      </c>
      <c r="C86" s="74" t="s">
        <v>15</v>
      </c>
      <c r="D86" s="48" t="str">
        <f>VLOOKUP(J86,'Lista Zespołów'!$A$4:$E$147,3,FALSE)</f>
        <v>VOLLEY RADZIEJOWICE 4</v>
      </c>
      <c r="F86" t="s">
        <v>16</v>
      </c>
      <c r="G86" s="44">
        <v>28</v>
      </c>
      <c r="H86" s="55" t="str">
        <f>$B$1&amp;2</f>
        <v>E2</v>
      </c>
      <c r="I86" s="54" t="s">
        <v>15</v>
      </c>
      <c r="J86" s="55" t="str">
        <f>$B$1&amp;7</f>
        <v>E7</v>
      </c>
    </row>
    <row r="87" spans="1:10" ht="18">
      <c r="A87" s="44">
        <v>47</v>
      </c>
      <c r="B87" s="48" t="str">
        <f>VLOOKUP(H87,'Lista Zespołów'!$A$4:$E$147,3,FALSE)</f>
        <v>MOS WOLA 2</v>
      </c>
      <c r="C87" s="74" t="s">
        <v>15</v>
      </c>
      <c r="D87" s="48" t="str">
        <f>VLOOKUP(J87,'Lista Zespołów'!$A$4:$E$147,3,FALSE)</f>
        <v>UKS LESZNOWOLA 3</v>
      </c>
      <c r="F87" t="s">
        <v>16</v>
      </c>
      <c r="G87" s="44">
        <v>29</v>
      </c>
      <c r="H87" s="55" t="str">
        <f>$B$1&amp;3</f>
        <v>E3</v>
      </c>
      <c r="I87" s="54" t="s">
        <v>15</v>
      </c>
      <c r="J87" s="55" t="str">
        <f>$B$1&amp;6</f>
        <v>E6</v>
      </c>
    </row>
    <row r="88" spans="1:10" ht="18">
      <c r="A88" s="44">
        <v>48</v>
      </c>
      <c r="B88" s="48" t="str">
        <f>VLOOKUP(H88,'Lista Zespołów'!$A$4:$E$147,3,FALSE)</f>
        <v>POLONEZ WYSZKÓW 2</v>
      </c>
      <c r="C88" s="74" t="s">
        <v>15</v>
      </c>
      <c r="D88" s="48" t="str">
        <f>VLOOKUP(J88,'Lista Zespołów'!$A$4:$E$147,3,FALSE)</f>
        <v>UKS PIĄTKA 3</v>
      </c>
      <c r="F88" t="s">
        <v>16</v>
      </c>
      <c r="G88" s="44">
        <v>30</v>
      </c>
      <c r="H88" s="55" t="str">
        <f>$B$1&amp;4</f>
        <v>E4</v>
      </c>
      <c r="I88" s="54" t="s">
        <v>15</v>
      </c>
      <c r="J88" s="55" t="str">
        <f>$B$1&amp;5</f>
        <v>E5</v>
      </c>
    </row>
    <row r="90" spans="1:10" ht="17.5">
      <c r="A90" s="44">
        <v>49</v>
      </c>
      <c r="B90" s="48" t="str">
        <f>VLOOKUP(H90,'Lista Zespołów'!$A$4:$E$147,3,FALSE)</f>
        <v>UKS PIĄTKA 3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E5</v>
      </c>
      <c r="I90" s="54" t="s">
        <v>15</v>
      </c>
      <c r="J90" s="55" t="str">
        <f>$B$1&amp;12</f>
        <v>E12</v>
      </c>
    </row>
    <row r="91" spans="1:10" ht="17.5">
      <c r="A91" s="44">
        <v>50</v>
      </c>
      <c r="B91" s="48" t="str">
        <f>VLOOKUP(H91,'Lista Zespołów'!$A$4:$E$147,3,FALSE)</f>
        <v>UKS LESZNOWOLA 3</v>
      </c>
      <c r="C91" s="51" t="s">
        <v>15</v>
      </c>
      <c r="D91" s="48" t="str">
        <f>VLOOKUP(J91,'Lista Zespołów'!$A$4:$E$147,3,FALSE)</f>
        <v>POLONEZ WYSZKÓW 2</v>
      </c>
      <c r="F91" t="s">
        <v>16</v>
      </c>
      <c r="G91" s="44">
        <v>26</v>
      </c>
      <c r="H91" s="55" t="str">
        <f>$B$1&amp;6</f>
        <v>E6</v>
      </c>
      <c r="I91" s="54" t="s">
        <v>15</v>
      </c>
      <c r="J91" s="55" t="str">
        <f>$B$1&amp;4</f>
        <v>E4</v>
      </c>
    </row>
    <row r="92" spans="1:10" ht="17.5">
      <c r="A92" s="44">
        <v>51</v>
      </c>
      <c r="B92" s="48" t="str">
        <f>VLOOKUP(H92,'Lista Zespołów'!$A$4:$E$147,3,FALSE)</f>
        <v>VOLLEY RADZIEJOWICE 4</v>
      </c>
      <c r="C92" s="51" t="s">
        <v>15</v>
      </c>
      <c r="D92" s="48" t="str">
        <f>VLOOKUP(J92,'Lista Zespołów'!$A$4:$E$147,3,FALSE)</f>
        <v>MOS WOLA 2</v>
      </c>
      <c r="F92" t="s">
        <v>16</v>
      </c>
      <c r="G92" s="44">
        <v>27</v>
      </c>
      <c r="H92" s="55" t="str">
        <f>$B$1&amp;7</f>
        <v>E7</v>
      </c>
      <c r="I92" s="54" t="s">
        <v>15</v>
      </c>
      <c r="J92" s="55" t="str">
        <f>$B$1&amp;3</f>
        <v>E3</v>
      </c>
    </row>
    <row r="93" spans="1:10" ht="18">
      <c r="A93" s="44">
        <v>52</v>
      </c>
      <c r="B93" s="48" t="str">
        <f>VLOOKUP(H93,'Lista Zespołów'!$A$4:$E$147,3,FALSE)</f>
        <v>G-8 BIELANY 5</v>
      </c>
      <c r="C93" s="74" t="s">
        <v>15</v>
      </c>
      <c r="D93" s="48" t="str">
        <f>VLOOKUP(J93,'Lista Zespołów'!$A$4:$E$147,3,FALSE)</f>
        <v xml:space="preserve">KPS PŁOCK </v>
      </c>
      <c r="F93" t="s">
        <v>16</v>
      </c>
      <c r="G93" s="44">
        <v>28</v>
      </c>
      <c r="H93" s="55" t="str">
        <f>$B$1&amp;8</f>
        <v>E8</v>
      </c>
      <c r="I93" s="54" t="s">
        <v>15</v>
      </c>
      <c r="J93" s="55" t="str">
        <f>$B$1&amp;2</f>
        <v>E2</v>
      </c>
    </row>
    <row r="94" spans="1:10" ht="18">
      <c r="A94" s="44">
        <v>53</v>
      </c>
      <c r="B94" s="48" t="str">
        <f>VLOOKUP(H94,'Lista Zespołów'!$A$4:$E$147,3,FALSE)</f>
        <v>ISKRA WARSZAWA 6</v>
      </c>
      <c r="C94" s="74" t="s">
        <v>15</v>
      </c>
      <c r="D94" s="48" t="str">
        <f>VLOOKUP(J94,'Lista Zespołów'!$A$4:$E$147,3,FALSE)</f>
        <v>METRO WARSZAWA 1</v>
      </c>
      <c r="F94" t="s">
        <v>16</v>
      </c>
      <c r="G94" s="44">
        <v>29</v>
      </c>
      <c r="H94" s="55" t="str">
        <f>$B$1&amp;9</f>
        <v>E9</v>
      </c>
      <c r="I94" s="54" t="s">
        <v>15</v>
      </c>
      <c r="J94" s="55" t="str">
        <f>$B$1&amp;1</f>
        <v>E1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E10</v>
      </c>
      <c r="I95" s="54" t="s">
        <v>15</v>
      </c>
      <c r="J95" s="55" t="str">
        <f>$B$1&amp;11</f>
        <v>E11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E12</v>
      </c>
      <c r="I97" s="54" t="s">
        <v>15</v>
      </c>
      <c r="J97" s="55" t="str">
        <f>$B$1&amp;11</f>
        <v>E11</v>
      </c>
    </row>
    <row r="98" spans="1:10" ht="17.5">
      <c r="A98" s="44">
        <v>56</v>
      </c>
      <c r="B98" s="48" t="str">
        <f>VLOOKUP(H98,'Lista Zespołów'!$A$4:$E$147,3,FALSE)</f>
        <v>METRO WARSZAWA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E1</v>
      </c>
      <c r="I98" s="54" t="s">
        <v>15</v>
      </c>
      <c r="J98" s="55" t="str">
        <f>$B$1&amp;10</f>
        <v>E10</v>
      </c>
    </row>
    <row r="99" spans="1:10" ht="17.5">
      <c r="A99" s="44">
        <v>57</v>
      </c>
      <c r="B99" s="48" t="str">
        <f>VLOOKUP(H99,'Lista Zespołów'!$A$4:$E$147,3,FALSE)</f>
        <v xml:space="preserve">KPS PŁOCK </v>
      </c>
      <c r="C99" s="51" t="s">
        <v>15</v>
      </c>
      <c r="D99" s="48" t="str">
        <f>VLOOKUP(J99,'Lista Zespołów'!$A$4:$E$147,3,FALSE)</f>
        <v>ISKRA WARSZAWA 6</v>
      </c>
      <c r="F99" t="s">
        <v>16</v>
      </c>
      <c r="G99" s="44">
        <v>27</v>
      </c>
      <c r="H99" s="55" t="str">
        <f>$B$1&amp;2</f>
        <v>E2</v>
      </c>
      <c r="I99" s="54" t="s">
        <v>15</v>
      </c>
      <c r="J99" s="55" t="str">
        <f>$B$1&amp;9</f>
        <v>E9</v>
      </c>
    </row>
    <row r="100" spans="1:10" ht="18">
      <c r="A100" s="44">
        <v>58</v>
      </c>
      <c r="B100" s="48" t="str">
        <f>VLOOKUP(H100,'Lista Zespołów'!$A$4:$E$147,3,FALSE)</f>
        <v>MOS WOLA 2</v>
      </c>
      <c r="C100" s="74" t="s">
        <v>15</v>
      </c>
      <c r="D100" s="48" t="str">
        <f>VLOOKUP(J100,'Lista Zespołów'!$A$4:$E$147,3,FALSE)</f>
        <v>G-8 BIELANY 5</v>
      </c>
      <c r="F100" t="s">
        <v>16</v>
      </c>
      <c r="G100" s="44">
        <v>28</v>
      </c>
      <c r="H100" s="55" t="str">
        <f>$B$1&amp;3</f>
        <v>E3</v>
      </c>
      <c r="I100" s="54" t="s">
        <v>15</v>
      </c>
      <c r="J100" s="55" t="str">
        <f>$B$1&amp;8</f>
        <v>E8</v>
      </c>
    </row>
    <row r="101" spans="1:10" ht="18">
      <c r="A101" s="44">
        <v>59</v>
      </c>
      <c r="B101" s="48" t="str">
        <f>VLOOKUP(H101,'Lista Zespołów'!$A$4:$E$147,3,FALSE)</f>
        <v>POLONEZ WYSZKÓW 2</v>
      </c>
      <c r="C101" s="74" t="s">
        <v>15</v>
      </c>
      <c r="D101" s="48" t="str">
        <f>VLOOKUP(J101,'Lista Zespołów'!$A$4:$E$147,3,FALSE)</f>
        <v>VOLLEY RADZIEJOWICE 4</v>
      </c>
      <c r="F101" t="s">
        <v>16</v>
      </c>
      <c r="G101" s="44">
        <v>29</v>
      </c>
      <c r="H101" s="55" t="str">
        <f>$B$1&amp;4</f>
        <v>E4</v>
      </c>
      <c r="I101" s="54" t="s">
        <v>15</v>
      </c>
      <c r="J101" s="55" t="str">
        <f>$B$1&amp;7</f>
        <v>E7</v>
      </c>
    </row>
    <row r="102" spans="1:10" ht="18">
      <c r="A102" s="44">
        <v>60</v>
      </c>
      <c r="B102" s="48" t="str">
        <f>VLOOKUP(H102,'Lista Zespołów'!$A$4:$E$147,3,FALSE)</f>
        <v>UKS PIĄTKA 3</v>
      </c>
      <c r="C102" s="74" t="s">
        <v>15</v>
      </c>
      <c r="D102" s="48" t="str">
        <f>VLOOKUP(J102,'Lista Zespołów'!$A$4:$E$147,3,FALSE)</f>
        <v>UKS LESZNOWOLA 3</v>
      </c>
      <c r="F102" t="s">
        <v>16</v>
      </c>
      <c r="G102" s="44">
        <v>30</v>
      </c>
      <c r="H102" s="55" t="str">
        <f>$B$1&amp;5</f>
        <v>E5</v>
      </c>
      <c r="I102" s="54" t="s">
        <v>15</v>
      </c>
      <c r="J102" s="55" t="str">
        <f>$B$1&amp;6</f>
        <v>E6</v>
      </c>
    </row>
    <row r="104" spans="1:10" ht="17.5">
      <c r="A104" s="44">
        <v>61</v>
      </c>
      <c r="B104" s="48" t="str">
        <f>VLOOKUP(H104,'Lista Zespołów'!$A$4:$E$147,3,FALSE)</f>
        <v>UKS LESZNOWOLA 3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E6</v>
      </c>
      <c r="I104" s="54" t="s">
        <v>15</v>
      </c>
      <c r="J104" s="55" t="str">
        <f>$B$1&amp;12</f>
        <v>E12</v>
      </c>
    </row>
    <row r="105" spans="1:10" ht="17.5">
      <c r="A105" s="44">
        <v>62</v>
      </c>
      <c r="B105" s="48" t="str">
        <f>VLOOKUP(H105,'Lista Zespołów'!$A$4:$E$147,3,FALSE)</f>
        <v>VOLLEY RADZIEJOWICE 4</v>
      </c>
      <c r="C105" s="51" t="s">
        <v>15</v>
      </c>
      <c r="D105" s="48" t="str">
        <f>VLOOKUP(J105,'Lista Zespołów'!$A$4:$E$147,3,FALSE)</f>
        <v>UKS PIĄTKA 3</v>
      </c>
      <c r="F105" t="s">
        <v>16</v>
      </c>
      <c r="G105" s="44">
        <v>26</v>
      </c>
      <c r="H105" s="55" t="str">
        <f>$B$1&amp;7</f>
        <v>E7</v>
      </c>
      <c r="I105" s="54" t="s">
        <v>15</v>
      </c>
      <c r="J105" s="55" t="str">
        <f>$B$1&amp;5</f>
        <v>E5</v>
      </c>
    </row>
    <row r="106" spans="1:10" ht="17.5">
      <c r="A106" s="44">
        <v>63</v>
      </c>
      <c r="B106" s="48" t="str">
        <f>VLOOKUP(H106,'Lista Zespołów'!$A$4:$E$147,3,FALSE)</f>
        <v>G-8 BIELANY 5</v>
      </c>
      <c r="C106" s="51" t="s">
        <v>15</v>
      </c>
      <c r="D106" s="48" t="str">
        <f>VLOOKUP(J106,'Lista Zespołów'!$A$4:$E$147,3,FALSE)</f>
        <v>POLONEZ WYSZKÓW 2</v>
      </c>
      <c r="F106" t="s">
        <v>16</v>
      </c>
      <c r="G106" s="44">
        <v>27</v>
      </c>
      <c r="H106" s="55" t="str">
        <f>$B$1&amp;8</f>
        <v>E8</v>
      </c>
      <c r="I106" s="54" t="s">
        <v>15</v>
      </c>
      <c r="J106" s="55" t="str">
        <f>$B$1&amp;4</f>
        <v>E4</v>
      </c>
    </row>
    <row r="107" spans="1:10" ht="18">
      <c r="A107" s="44">
        <v>64</v>
      </c>
      <c r="B107" s="48" t="str">
        <f>VLOOKUP(H107,'Lista Zespołów'!$A$4:$E$147,3,FALSE)</f>
        <v>ISKRA WARSZAWA 6</v>
      </c>
      <c r="C107" s="74" t="s">
        <v>15</v>
      </c>
      <c r="D107" s="48" t="str">
        <f>VLOOKUP(J107,'Lista Zespołów'!$A$4:$E$147,3,FALSE)</f>
        <v>MOS WOLA 2</v>
      </c>
      <c r="F107" t="s">
        <v>16</v>
      </c>
      <c r="G107" s="44">
        <v>28</v>
      </c>
      <c r="H107" s="55" t="str">
        <f>$B$1&amp;9</f>
        <v>E9</v>
      </c>
      <c r="I107" s="54" t="s">
        <v>15</v>
      </c>
      <c r="J107" s="55" t="str">
        <f>$B$1&amp;3</f>
        <v>E3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 xml:space="preserve">KPS PŁOCK </v>
      </c>
      <c r="F108" t="s">
        <v>16</v>
      </c>
      <c r="G108" s="44">
        <v>29</v>
      </c>
      <c r="H108" s="55" t="str">
        <f>$B$1&amp;10</f>
        <v>E10</v>
      </c>
      <c r="I108" s="54" t="s">
        <v>15</v>
      </c>
      <c r="J108" s="55" t="str">
        <f>$B$1&amp;2</f>
        <v>E2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METRO WARSZAWA 1</v>
      </c>
      <c r="F109" t="s">
        <v>16</v>
      </c>
      <c r="G109" s="44">
        <v>30</v>
      </c>
      <c r="H109" s="55" t="str">
        <f>$B$1&amp;11</f>
        <v>E11</v>
      </c>
      <c r="I109" s="54" t="s">
        <v>15</v>
      </c>
      <c r="J109" s="55" t="str">
        <f>$B$1&amp;1</f>
        <v>E1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3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9"/>
  <sheetViews>
    <sheetView showGridLines="0" zoomScale="25" zoomScaleNormal="25" workbookViewId="0" topLeftCell="A1">
      <selection activeCell="N7" sqref="N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6.00390625" style="0" customWidth="1"/>
    <col min="21" max="26" width="15.8515625" style="0" hidden="1" customWidth="1"/>
  </cols>
  <sheetData>
    <row r="1" spans="1:7" ht="29.5" thickBot="1">
      <c r="A1" s="34" t="s">
        <v>0</v>
      </c>
      <c r="B1" s="33" t="s">
        <v>21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F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F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G-8 BIELANY 1</v>
      </c>
      <c r="C4" s="30">
        <f aca="true" t="shared" si="0" ref="C4:C7">D4*$E$1+E4*$G$1</f>
        <v>14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1">
        <f aca="true" t="shared" si="2" ref="F4:F15">E4+D4</f>
        <v>8</v>
      </c>
      <c r="G4" s="31">
        <f>SUM(D$21:D$33)</f>
        <v>107</v>
      </c>
      <c r="H4" s="31">
        <f>SUM(C$21:C$33)</f>
        <v>63</v>
      </c>
      <c r="I4" s="32">
        <f aca="true" t="shared" si="3" ref="I4:I7">_xlfn.IFERROR(G4/H4,0)</f>
        <v>1.6984126984126984</v>
      </c>
      <c r="J4" s="113">
        <v>18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 xml:space="preserve">PLAS WARSZAWA </v>
      </c>
      <c r="C5" s="27">
        <f t="shared" si="0"/>
        <v>16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8</v>
      </c>
      <c r="E5" s="75">
        <f t="shared" si="1"/>
        <v>0</v>
      </c>
      <c r="F5" s="75">
        <f t="shared" si="2"/>
        <v>8</v>
      </c>
      <c r="G5" s="28">
        <f>SUM(F$21:F$33)</f>
        <v>120</v>
      </c>
      <c r="H5" s="28">
        <f>SUM(E$21:E$33)</f>
        <v>36</v>
      </c>
      <c r="I5" s="29">
        <f t="shared" si="3"/>
        <v>3.3333333333333335</v>
      </c>
      <c r="J5" s="113">
        <v>20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UKS LESZNOWOLA 2</v>
      </c>
      <c r="C6" s="30">
        <f t="shared" si="0"/>
        <v>12</v>
      </c>
      <c r="D6" s="31">
        <f t="shared" si="4"/>
        <v>6</v>
      </c>
      <c r="E6" s="31">
        <f t="shared" si="1"/>
        <v>2</v>
      </c>
      <c r="F6" s="31">
        <f t="shared" si="2"/>
        <v>8</v>
      </c>
      <c r="G6" s="31">
        <f>SUM(H$21:H$33)</f>
        <v>109</v>
      </c>
      <c r="H6" s="31">
        <f>SUM(G$21:G$33)</f>
        <v>68</v>
      </c>
      <c r="I6" s="32">
        <f t="shared" si="3"/>
        <v>1.6029411764705883</v>
      </c>
      <c r="J6" s="113">
        <v>16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TRÓJKA KOBYŁKA 2</v>
      </c>
      <c r="C7" s="27">
        <f t="shared" si="0"/>
        <v>10</v>
      </c>
      <c r="D7" s="75">
        <f t="shared" si="4"/>
        <v>5</v>
      </c>
      <c r="E7" s="75">
        <f t="shared" si="1"/>
        <v>3</v>
      </c>
      <c r="F7" s="75">
        <f t="shared" si="2"/>
        <v>8</v>
      </c>
      <c r="G7" s="28">
        <f>SUM(J$21:J$33)</f>
        <v>103</v>
      </c>
      <c r="H7" s="28">
        <f>SUM(I$21:I$33)</f>
        <v>75</v>
      </c>
      <c r="I7" s="29">
        <f t="shared" si="3"/>
        <v>1.3733333333333333</v>
      </c>
      <c r="J7" s="113">
        <v>14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ISKRA WARSZAWA 3</v>
      </c>
      <c r="C8" s="30">
        <f>D8*$E$1+E8*$G$1</f>
        <v>6</v>
      </c>
      <c r="D8" s="31">
        <f t="shared" si="4"/>
        <v>3</v>
      </c>
      <c r="E8" s="31">
        <f t="shared" si="1"/>
        <v>5</v>
      </c>
      <c r="F8" s="31">
        <f t="shared" si="2"/>
        <v>8</v>
      </c>
      <c r="G8" s="31">
        <f>SUM(L$21:L$33)</f>
        <v>82</v>
      </c>
      <c r="H8" s="31">
        <f>SUM(K$21:K$33)</f>
        <v>103</v>
      </c>
      <c r="I8" s="32">
        <f>_xlfn.IFERROR(G8/H8,0)</f>
        <v>0.7961165048543689</v>
      </c>
      <c r="J8" s="113">
        <v>8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VOLLEY RADZIEJOWICE 2</v>
      </c>
      <c r="C9" s="27">
        <f aca="true" t="shared" si="5" ref="C9">D9*$E$1+E9*$G$1</f>
        <v>6</v>
      </c>
      <c r="D9" s="75">
        <f t="shared" si="4"/>
        <v>3</v>
      </c>
      <c r="E9" s="75">
        <f t="shared" si="1"/>
        <v>5</v>
      </c>
      <c r="F9" s="75">
        <f t="shared" si="2"/>
        <v>8</v>
      </c>
      <c r="G9" s="28">
        <f>SUM(N$21:N$33)</f>
        <v>90</v>
      </c>
      <c r="H9" s="28">
        <f>SUM(M$21:M$33)</f>
        <v>109</v>
      </c>
      <c r="I9" s="29">
        <f aca="true" t="shared" si="6" ref="I9">_xlfn.IFERROR(G9/H9,0)</f>
        <v>0.8256880733944955</v>
      </c>
      <c r="J9" s="113">
        <v>10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MDK WARSZAWA 3</v>
      </c>
      <c r="C10" s="30">
        <f>D10*$E$1+E10*$G$1</f>
        <v>6</v>
      </c>
      <c r="D10" s="31">
        <f t="shared" si="4"/>
        <v>3</v>
      </c>
      <c r="E10" s="31">
        <f t="shared" si="1"/>
        <v>5</v>
      </c>
      <c r="F10" s="31">
        <f t="shared" si="2"/>
        <v>8</v>
      </c>
      <c r="G10" s="31">
        <f>SUM(P$21:P$33)</f>
        <v>87</v>
      </c>
      <c r="H10" s="31">
        <f>SUM(O$21:O$33)</f>
        <v>105</v>
      </c>
      <c r="I10" s="32">
        <f>_xlfn.IFERROR(G10/H10,0)</f>
        <v>0.8285714285714286</v>
      </c>
      <c r="J10" s="113">
        <v>12</v>
      </c>
      <c r="K10" s="130"/>
      <c r="L10" s="130"/>
      <c r="M10" s="67"/>
      <c r="N10" s="67"/>
      <c r="O10" s="67"/>
      <c r="P10" s="67"/>
      <c r="Q10" s="47"/>
    </row>
    <row r="11" spans="1:17" ht="26.25" customHeight="1">
      <c r="A11" s="12">
        <v>8</v>
      </c>
      <c r="B11" s="13" t="str">
        <f>VLOOKUP($B$1&amp;A11,'Lista Zespołów'!$A$4:$E$147,3,FALSE)</f>
        <v xml:space="preserve">POLONEZ WYSZKÓW 4  </v>
      </c>
      <c r="C11" s="27">
        <f aca="true" t="shared" si="7" ref="C11">D11*$E$1+E11*$G$1</f>
        <v>0</v>
      </c>
      <c r="D11" s="75">
        <f t="shared" si="4"/>
        <v>0</v>
      </c>
      <c r="E11" s="75">
        <f t="shared" si="1"/>
        <v>8</v>
      </c>
      <c r="F11" s="75">
        <f t="shared" si="2"/>
        <v>8</v>
      </c>
      <c r="G11" s="28">
        <f>SUM(R$21:R$33)</f>
        <v>31</v>
      </c>
      <c r="H11" s="28">
        <f>SUM(Q$21:Q$33)</f>
        <v>120</v>
      </c>
      <c r="I11" s="29">
        <f aca="true" t="shared" si="8" ref="I11">_xlfn.IFERROR(G11/H11,0)</f>
        <v>0.25833333333333336</v>
      </c>
      <c r="J11" s="113">
        <v>4</v>
      </c>
      <c r="K11" s="130"/>
      <c r="L11" s="130"/>
      <c r="M11" s="67"/>
      <c r="N11" s="67"/>
      <c r="O11" s="67"/>
      <c r="P11" s="67"/>
      <c r="Q11" s="47"/>
    </row>
    <row r="12" spans="1:17" ht="26.25" customHeight="1">
      <c r="A12" s="10">
        <v>9</v>
      </c>
      <c r="B12" s="11" t="str">
        <f>VLOOKUP($B$1&amp;A12,'Lista Zespołów'!$A$4:$E$147,3,FALSE)</f>
        <v xml:space="preserve">MOS WOLA 5  </v>
      </c>
      <c r="C12" s="30">
        <f>D12*$E$1+E12*$G$1</f>
        <v>2</v>
      </c>
      <c r="D12" s="31">
        <f t="shared" si="4"/>
        <v>1</v>
      </c>
      <c r="E12" s="31">
        <f t="shared" si="1"/>
        <v>7</v>
      </c>
      <c r="F12" s="31">
        <f t="shared" si="2"/>
        <v>8</v>
      </c>
      <c r="G12" s="31">
        <f>SUM(T$21:T$33)</f>
        <v>60</v>
      </c>
      <c r="H12" s="31">
        <f>SUM(S$21:S$33)</f>
        <v>110</v>
      </c>
      <c r="I12" s="32">
        <f>_xlfn.IFERROR(G12/H12,0)</f>
        <v>0.5454545454545454</v>
      </c>
      <c r="J12" s="113">
        <v>6</v>
      </c>
      <c r="K12" s="67"/>
      <c r="L12" s="67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7"/>
      <c r="L13" s="67"/>
      <c r="M13" s="67"/>
      <c r="N13" s="67"/>
      <c r="O13" s="67"/>
      <c r="P13" s="67"/>
      <c r="Q13" s="47"/>
    </row>
    <row r="14" spans="1:17" ht="0.75" customHeight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F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G-8 BIELANY 1</v>
      </c>
      <c r="D20" s="117"/>
      <c r="E20" s="116" t="str">
        <f>VLOOKUP($B$1&amp;E19,'Lista Zespołów'!$A$4:$E$147,3,FALSE)</f>
        <v xml:space="preserve">PLAS WARSZAWA </v>
      </c>
      <c r="F20" s="117"/>
      <c r="G20" s="116" t="str">
        <f>VLOOKUP($B$1&amp;G19,'Lista Zespołów'!$A$4:$E$147,3,FALSE)</f>
        <v>UKS LESZNOWOLA 2</v>
      </c>
      <c r="H20" s="117"/>
      <c r="I20" s="116" t="str">
        <f>VLOOKUP($B$1&amp;I19,'Lista Zespołów'!$A$4:$E$147,3,FALSE)</f>
        <v>TRÓJKA KOBYŁKA 2</v>
      </c>
      <c r="J20" s="117"/>
      <c r="K20" s="126" t="str">
        <f>VLOOKUP($B$1&amp;K19,'Lista Zespołów'!$A$4:$E$147,3,FALSE)</f>
        <v>ISKRA WARSZAWA 3</v>
      </c>
      <c r="L20" s="127"/>
      <c r="M20" s="116" t="str">
        <f>VLOOKUP($B$1&amp;M19,'Lista Zespołów'!$A$4:$E$147,3,FALSE)</f>
        <v>VOLLEY RADZIEJOWICE 2</v>
      </c>
      <c r="N20" s="117"/>
      <c r="O20" s="116" t="str">
        <f>VLOOKUP($B$1&amp;O19,'Lista Zespołów'!$A$4:$E$147,3,FALSE)</f>
        <v>MDK WARSZAWA 3</v>
      </c>
      <c r="P20" s="117"/>
      <c r="Q20" s="116" t="str">
        <f>VLOOKUP($B$1&amp;Q19,'Lista Zespołów'!$A$4:$E$147,3,FALSE)</f>
        <v xml:space="preserve">POLONEZ WYSZKÓW 4  </v>
      </c>
      <c r="R20" s="117"/>
      <c r="S20" s="116" t="str">
        <f>VLOOKUP($B$1&amp;S19,'Lista Zespołów'!$A$4:$E$147,3,FALSE)</f>
        <v xml:space="preserve">MOS WOLA 5  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G-8 BIELANY 1</v>
      </c>
      <c r="C21" s="85" t="s">
        <v>14</v>
      </c>
      <c r="D21" s="86" t="s">
        <v>14</v>
      </c>
      <c r="E21" s="17">
        <v>2</v>
      </c>
      <c r="F21" s="24">
        <v>15</v>
      </c>
      <c r="G21" s="17">
        <v>15</v>
      </c>
      <c r="H21" s="24">
        <v>12</v>
      </c>
      <c r="I21" s="17">
        <v>15</v>
      </c>
      <c r="J21" s="24">
        <v>9</v>
      </c>
      <c r="K21" s="17">
        <v>15</v>
      </c>
      <c r="L21" s="24">
        <v>5</v>
      </c>
      <c r="M21" s="17">
        <v>15</v>
      </c>
      <c r="N21" s="24">
        <v>8</v>
      </c>
      <c r="O21" s="89">
        <v>15</v>
      </c>
      <c r="P21" s="72">
        <v>10</v>
      </c>
      <c r="Q21" s="89">
        <v>15</v>
      </c>
      <c r="R21" s="72">
        <v>2</v>
      </c>
      <c r="S21" s="89">
        <v>15</v>
      </c>
      <c r="T21" s="72">
        <v>2</v>
      </c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 xml:space="preserve">PLAS WARSZAWA </v>
      </c>
      <c r="C22" s="61">
        <f>IF(F21="","",F21)</f>
        <v>15</v>
      </c>
      <c r="D22" s="62">
        <f>IF(E21="","",E21)</f>
        <v>2</v>
      </c>
      <c r="E22" s="83" t="s">
        <v>14</v>
      </c>
      <c r="F22" s="87" t="s">
        <v>14</v>
      </c>
      <c r="G22" s="21">
        <v>15</v>
      </c>
      <c r="H22" s="25">
        <v>7</v>
      </c>
      <c r="I22" s="21">
        <v>15</v>
      </c>
      <c r="J22" s="25">
        <v>6</v>
      </c>
      <c r="K22" s="21">
        <v>15</v>
      </c>
      <c r="L22" s="25">
        <v>4</v>
      </c>
      <c r="M22" s="21">
        <v>15</v>
      </c>
      <c r="N22" s="25">
        <v>7</v>
      </c>
      <c r="O22" s="90">
        <v>15</v>
      </c>
      <c r="P22" s="81">
        <v>5</v>
      </c>
      <c r="Q22" s="90">
        <v>15</v>
      </c>
      <c r="R22" s="81">
        <v>3</v>
      </c>
      <c r="S22" s="90">
        <v>15</v>
      </c>
      <c r="T22" s="81">
        <v>2</v>
      </c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UKS LESZNOWOLA 2</v>
      </c>
      <c r="C23" s="60">
        <f>IF(H21="","",H21)</f>
        <v>12</v>
      </c>
      <c r="D23" s="63">
        <f>IF(G21="","",G21)</f>
        <v>15</v>
      </c>
      <c r="E23" s="60">
        <f>IF(H22="","",H22)</f>
        <v>7</v>
      </c>
      <c r="F23" s="63">
        <f>IF(G22="","",G22)</f>
        <v>15</v>
      </c>
      <c r="G23" s="88" t="s">
        <v>14</v>
      </c>
      <c r="H23" s="86" t="s">
        <v>14</v>
      </c>
      <c r="I23" s="17">
        <v>15</v>
      </c>
      <c r="J23" s="24">
        <v>13</v>
      </c>
      <c r="K23" s="17">
        <v>15</v>
      </c>
      <c r="L23" s="24">
        <v>5</v>
      </c>
      <c r="M23" s="17">
        <v>15</v>
      </c>
      <c r="N23" s="24">
        <v>7</v>
      </c>
      <c r="O23" s="91">
        <v>15</v>
      </c>
      <c r="P23" s="72">
        <v>8</v>
      </c>
      <c r="Q23" s="91">
        <v>15</v>
      </c>
      <c r="R23" s="72">
        <v>3</v>
      </c>
      <c r="S23" s="91">
        <v>15</v>
      </c>
      <c r="T23" s="72">
        <v>2</v>
      </c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TRÓJKA KOBYŁKA 2</v>
      </c>
      <c r="C24" s="61">
        <f>IF(J21="","",J21)</f>
        <v>9</v>
      </c>
      <c r="D24" s="62">
        <f>IF(I21="","",I21)</f>
        <v>15</v>
      </c>
      <c r="E24" s="61">
        <f>IF(J22="","",J22)</f>
        <v>6</v>
      </c>
      <c r="F24" s="62">
        <f>IF(I22="","",I22)</f>
        <v>15</v>
      </c>
      <c r="G24" s="61">
        <f>IF(J23="","",J23)</f>
        <v>13</v>
      </c>
      <c r="H24" s="62">
        <f>IF(I23="","",I23)</f>
        <v>15</v>
      </c>
      <c r="I24" s="83" t="s">
        <v>14</v>
      </c>
      <c r="J24" s="87" t="s">
        <v>14</v>
      </c>
      <c r="K24" s="21">
        <v>15</v>
      </c>
      <c r="L24" s="25">
        <v>10</v>
      </c>
      <c r="M24" s="21">
        <v>15</v>
      </c>
      <c r="N24" s="25">
        <v>9</v>
      </c>
      <c r="O24" s="90">
        <v>15</v>
      </c>
      <c r="P24" s="81">
        <v>5</v>
      </c>
      <c r="Q24" s="90">
        <v>15</v>
      </c>
      <c r="R24" s="81">
        <v>4</v>
      </c>
      <c r="S24" s="90">
        <v>15</v>
      </c>
      <c r="T24" s="81">
        <v>2</v>
      </c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ISKRA WARSZAWA 3</v>
      </c>
      <c r="C25" s="61">
        <f>IF(L21="","",L21)</f>
        <v>5</v>
      </c>
      <c r="D25" s="62">
        <f>IF(K21="","",K21)</f>
        <v>15</v>
      </c>
      <c r="E25" s="61">
        <f>IF(L22="","",L22)</f>
        <v>4</v>
      </c>
      <c r="F25" s="62">
        <f>IF(K22="","",K22)</f>
        <v>15</v>
      </c>
      <c r="G25" s="61">
        <f>IF(L23="","",L23)</f>
        <v>5</v>
      </c>
      <c r="H25" s="62">
        <f>IF(K23="","",K23)</f>
        <v>15</v>
      </c>
      <c r="I25" s="61">
        <f>IF(L24="","",L24)</f>
        <v>10</v>
      </c>
      <c r="J25" s="62">
        <f>IF(K24="","",K24)</f>
        <v>15</v>
      </c>
      <c r="K25" s="83" t="s">
        <v>14</v>
      </c>
      <c r="L25" s="82" t="s">
        <v>14</v>
      </c>
      <c r="M25" s="17">
        <v>13</v>
      </c>
      <c r="N25" s="24">
        <v>15</v>
      </c>
      <c r="O25" s="91">
        <v>15</v>
      </c>
      <c r="P25" s="72">
        <v>13</v>
      </c>
      <c r="Q25" s="91">
        <v>15</v>
      </c>
      <c r="R25" s="72">
        <v>2</v>
      </c>
      <c r="S25" s="91">
        <v>15</v>
      </c>
      <c r="T25" s="72">
        <v>13</v>
      </c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VOLLEY RADZIEJOWICE 2</v>
      </c>
      <c r="C26" s="61">
        <f>IF(N21="","",N21)</f>
        <v>8</v>
      </c>
      <c r="D26" s="62">
        <f>IF(M21="","",M21)</f>
        <v>15</v>
      </c>
      <c r="E26" s="61">
        <f>IF(N22="","",N22)</f>
        <v>7</v>
      </c>
      <c r="F26" s="62">
        <f>IF(M22="","",M22)</f>
        <v>15</v>
      </c>
      <c r="G26" s="61">
        <f>IF(N23="","",N23)</f>
        <v>7</v>
      </c>
      <c r="H26" s="62">
        <f>IF(M23="","",M23)</f>
        <v>15</v>
      </c>
      <c r="I26" s="61">
        <f>IF(N$24="","",N$24)</f>
        <v>9</v>
      </c>
      <c r="J26" s="62">
        <f>IF(M24="","",M24)</f>
        <v>15</v>
      </c>
      <c r="K26" s="61">
        <f>IF(N25="","",N25)</f>
        <v>15</v>
      </c>
      <c r="L26" s="62">
        <f>IF(M25="","",M25)</f>
        <v>13</v>
      </c>
      <c r="M26" s="83" t="s">
        <v>14</v>
      </c>
      <c r="N26" s="82" t="s">
        <v>14</v>
      </c>
      <c r="O26" s="90">
        <v>14</v>
      </c>
      <c r="P26" s="95">
        <v>16</v>
      </c>
      <c r="Q26" s="90">
        <v>15</v>
      </c>
      <c r="R26" s="95">
        <v>8</v>
      </c>
      <c r="S26" s="90">
        <v>15</v>
      </c>
      <c r="T26" s="95">
        <v>12</v>
      </c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MDK WARSZAWA 3</v>
      </c>
      <c r="C27" s="61">
        <f>IF(P21="","",P21)</f>
        <v>10</v>
      </c>
      <c r="D27" s="62">
        <f>IF(O21="","",O21)</f>
        <v>15</v>
      </c>
      <c r="E27" s="61">
        <f>IF(P22="","",P22)</f>
        <v>5</v>
      </c>
      <c r="F27" s="62">
        <f>IF(O22="","",O22)</f>
        <v>15</v>
      </c>
      <c r="G27" s="61">
        <f>IF(P$23="","",P$23)</f>
        <v>8</v>
      </c>
      <c r="H27" s="62">
        <f>IF(O$23="","",O$23)</f>
        <v>15</v>
      </c>
      <c r="I27" s="61">
        <f>IF(P24="","",P24)</f>
        <v>5</v>
      </c>
      <c r="J27" s="62">
        <f>IF(O$24="","",O$24)</f>
        <v>15</v>
      </c>
      <c r="K27" s="61">
        <f>IF(P$25="","",P$25)</f>
        <v>13</v>
      </c>
      <c r="L27" s="62">
        <f>IF(O$25="","",O$25)</f>
        <v>15</v>
      </c>
      <c r="M27" s="61">
        <f>IF(P$26="","",P$26)</f>
        <v>16</v>
      </c>
      <c r="N27" s="62">
        <f>IF(O$26="","",O$26)</f>
        <v>14</v>
      </c>
      <c r="O27" s="83" t="s">
        <v>14</v>
      </c>
      <c r="P27" s="82" t="s">
        <v>14</v>
      </c>
      <c r="Q27" s="90">
        <v>15</v>
      </c>
      <c r="R27" s="95">
        <v>4</v>
      </c>
      <c r="S27" s="90">
        <v>15</v>
      </c>
      <c r="T27" s="95">
        <v>12</v>
      </c>
      <c r="U27" s="90"/>
      <c r="V27" s="96"/>
      <c r="W27" s="90"/>
      <c r="X27" s="95"/>
      <c r="Y27" s="92"/>
      <c r="Z27" s="93"/>
    </row>
    <row r="28" spans="1:26" ht="73.5" customHeight="1" thickBot="1">
      <c r="A28" s="59">
        <v>8</v>
      </c>
      <c r="B28" s="65" t="str">
        <f>VLOOKUP($B$1&amp;A28,'Lista Zespołów'!$A$4:$E$147,3,FALSE)</f>
        <v xml:space="preserve">POLONEZ WYSZKÓW 4  </v>
      </c>
      <c r="C28" s="61">
        <f>IF(R21="","",R21)</f>
        <v>2</v>
      </c>
      <c r="D28" s="62">
        <f>IF(Q21="","",Q21)</f>
        <v>15</v>
      </c>
      <c r="E28" s="61">
        <f>IF(R22="","",R22)</f>
        <v>3</v>
      </c>
      <c r="F28" s="62">
        <f>IF(Q22="","",Q22)</f>
        <v>15</v>
      </c>
      <c r="G28" s="61">
        <f>IF(R$23="","",R$23)</f>
        <v>3</v>
      </c>
      <c r="H28" s="62">
        <f>IF(Q$23="","",Q$23)</f>
        <v>15</v>
      </c>
      <c r="I28" s="61">
        <f>IF(R24="","",R24)</f>
        <v>4</v>
      </c>
      <c r="J28" s="62">
        <f>IF(Q$24="","",Q$24)</f>
        <v>15</v>
      </c>
      <c r="K28" s="61">
        <f>IF(R$25="","",R$25)</f>
        <v>2</v>
      </c>
      <c r="L28" s="62">
        <f>IF(Q$25="","",Q$25)</f>
        <v>15</v>
      </c>
      <c r="M28" s="61">
        <f>IF(R$26="","",R$26)</f>
        <v>8</v>
      </c>
      <c r="N28" s="62">
        <f>IF(Q$26="","",Q$26)</f>
        <v>15</v>
      </c>
      <c r="O28" s="61">
        <f>IF($R$27="","",$R$27)</f>
        <v>4</v>
      </c>
      <c r="P28" s="62">
        <f>IF($Q$27="","",$Q$27)</f>
        <v>15</v>
      </c>
      <c r="Q28" s="83" t="s">
        <v>14</v>
      </c>
      <c r="R28" s="82" t="s">
        <v>14</v>
      </c>
      <c r="S28" s="90">
        <v>5</v>
      </c>
      <c r="T28" s="95">
        <v>15</v>
      </c>
      <c r="U28" s="90"/>
      <c r="V28" s="96"/>
      <c r="W28" s="90"/>
      <c r="X28" s="95"/>
      <c r="Y28" s="21"/>
      <c r="Z28" s="81"/>
    </row>
    <row r="29" spans="1:26" ht="75" customHeight="1" thickBot="1">
      <c r="A29" s="59">
        <v>9</v>
      </c>
      <c r="B29" s="65" t="str">
        <f>VLOOKUP($B$1&amp;A29,'Lista Zespołów'!$A$4:$E$147,3,FALSE)</f>
        <v xml:space="preserve">MOS WOLA 5  </v>
      </c>
      <c r="C29" s="61">
        <f>IF(T21="","",T21)</f>
        <v>2</v>
      </c>
      <c r="D29" s="62">
        <f>IF(S21="","",S21)</f>
        <v>15</v>
      </c>
      <c r="E29" s="61">
        <f>IF(T22="","",T22)</f>
        <v>2</v>
      </c>
      <c r="F29" s="62">
        <f>IF(S22="","",S22)</f>
        <v>15</v>
      </c>
      <c r="G29" s="61">
        <f>IF(T$23="","",T$23)</f>
        <v>2</v>
      </c>
      <c r="H29" s="62">
        <f>IF(S$23="","",S$23)</f>
        <v>15</v>
      </c>
      <c r="I29" s="61">
        <f>IF(T24="","",T24)</f>
        <v>2</v>
      </c>
      <c r="J29" s="62">
        <f>IF(S$24="","",S$24)</f>
        <v>15</v>
      </c>
      <c r="K29" s="61">
        <f>IF(T$25="","",T$25)</f>
        <v>13</v>
      </c>
      <c r="L29" s="62">
        <f>IF(S$25="","",S$25)</f>
        <v>15</v>
      </c>
      <c r="M29" s="61">
        <f>IF(T$26="","",T$26)</f>
        <v>12</v>
      </c>
      <c r="N29" s="62">
        <f>IF(S$26="","",S$26)</f>
        <v>15</v>
      </c>
      <c r="O29" s="61">
        <f>IF($T$27="","",$T$27)</f>
        <v>12</v>
      </c>
      <c r="P29" s="62">
        <f>IF($S$27="","",$S$27)</f>
        <v>15</v>
      </c>
      <c r="Q29" s="61">
        <f>IF($T$28="","",$T$28)</f>
        <v>15</v>
      </c>
      <c r="R29" s="62">
        <f>IF($S$28="","",$S$28)</f>
        <v>5</v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1.5" customHeight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G-8 BIELANY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F1</v>
      </c>
      <c r="I34" s="54" t="s">
        <v>15</v>
      </c>
      <c r="J34" s="53" t="str">
        <f>$B$1&amp;12</f>
        <v>F12</v>
      </c>
    </row>
    <row r="35" spans="1:10" ht="17.5">
      <c r="A35" s="44">
        <v>2</v>
      </c>
      <c r="B35" s="48" t="str">
        <f>VLOOKUP(H35,'Lista Zespołów'!$A$4:$E$147,3,FALSE)</f>
        <v xml:space="preserve">PLAS WARSZAWA 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F2</v>
      </c>
      <c r="I35" s="54" t="s">
        <v>15</v>
      </c>
      <c r="J35" s="53" t="str">
        <f>$B$1&amp;11</f>
        <v>F11</v>
      </c>
    </row>
    <row r="36" spans="1:10" ht="17.5">
      <c r="A36" s="44">
        <v>3</v>
      </c>
      <c r="B36" s="48" t="str">
        <f>VLOOKUP(H36,'Lista Zespołów'!$A$4:$E$147,3,FALSE)</f>
        <v>UKS LESZNOWOLA 2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F3</v>
      </c>
      <c r="I36" s="54" t="s">
        <v>15</v>
      </c>
      <c r="J36" s="55" t="str">
        <f>$B$1&amp;10</f>
        <v>F10</v>
      </c>
    </row>
    <row r="37" spans="1:10" ht="17.5">
      <c r="A37" s="44">
        <v>4</v>
      </c>
      <c r="B37" s="48" t="str">
        <f>VLOOKUP(H37,'Lista Zespołów'!$A$4:$E$147,3,FALSE)</f>
        <v>TRÓJKA KOBYŁKA 2</v>
      </c>
      <c r="C37" s="49" t="s">
        <v>15</v>
      </c>
      <c r="D37" s="48" t="str">
        <f>VLOOKUP(J37,'Lista Zespołów'!$A$4:$E$147,3,FALSE)</f>
        <v xml:space="preserve">MOS WOLA 5  </v>
      </c>
      <c r="F37" t="s">
        <v>16</v>
      </c>
      <c r="G37" s="52">
        <v>4</v>
      </c>
      <c r="H37" s="53" t="str">
        <f>$B$1&amp;4</f>
        <v>F4</v>
      </c>
      <c r="I37" s="54" t="s">
        <v>15</v>
      </c>
      <c r="J37" s="55" t="str">
        <f>$B$1&amp;9</f>
        <v>F9</v>
      </c>
    </row>
    <row r="38" spans="1:10" ht="17.5">
      <c r="A38" s="44">
        <v>5</v>
      </c>
      <c r="B38" s="48" t="str">
        <f>VLOOKUP(H38,'Lista Zespołów'!$A$4:$E$147,3,FALSE)</f>
        <v>ISKRA WARSZAWA 3</v>
      </c>
      <c r="C38" s="49" t="s">
        <v>15</v>
      </c>
      <c r="D38" s="48" t="str">
        <f>VLOOKUP(J38,'Lista Zespołów'!$A$4:$E$147,3,FALSE)</f>
        <v xml:space="preserve">POLONEZ WYSZKÓW 4  </v>
      </c>
      <c r="F38" t="s">
        <v>16</v>
      </c>
      <c r="G38" s="52">
        <v>5</v>
      </c>
      <c r="H38" s="53" t="str">
        <f>$B$1&amp;5</f>
        <v>F5</v>
      </c>
      <c r="I38" s="54" t="s">
        <v>15</v>
      </c>
      <c r="J38" s="55" t="str">
        <f>$B$1&amp;8</f>
        <v>F8</v>
      </c>
    </row>
    <row r="39" spans="1:10" ht="17.5">
      <c r="A39" s="44">
        <v>6</v>
      </c>
      <c r="B39" s="48" t="str">
        <f>VLOOKUP(H39,'Lista Zespołów'!$A$4:$E$147,3,FALSE)</f>
        <v>VOLLEY RADZIEJOWICE 2</v>
      </c>
      <c r="C39" s="49" t="s">
        <v>15</v>
      </c>
      <c r="D39" s="48" t="str">
        <f>VLOOKUP(J39,'Lista Zespołów'!$A$4:$E$147,3,FALSE)</f>
        <v>MDK WARSZAWA 3</v>
      </c>
      <c r="F39" t="s">
        <v>16</v>
      </c>
      <c r="G39" s="52">
        <v>6</v>
      </c>
      <c r="H39" s="53" t="str">
        <f>$B$1&amp;6</f>
        <v>F6</v>
      </c>
      <c r="I39" s="54" t="s">
        <v>15</v>
      </c>
      <c r="J39" s="55" t="str">
        <f>$B$1&amp;7</f>
        <v>F7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MDK WARSZAWA 3</v>
      </c>
      <c r="F41" t="s">
        <v>16</v>
      </c>
      <c r="G41" s="44">
        <v>5</v>
      </c>
      <c r="H41" s="53" t="str">
        <f>$B$1&amp;12</f>
        <v>F12</v>
      </c>
      <c r="I41" s="54" t="s">
        <v>15</v>
      </c>
      <c r="J41" s="53" t="str">
        <f>$B$1&amp;7</f>
        <v>F7</v>
      </c>
    </row>
    <row r="42" spans="1:10" ht="17.5">
      <c r="A42" s="44">
        <v>8</v>
      </c>
      <c r="B42" s="48" t="str">
        <f>VLOOKUP(H42,'Lista Zespołów'!$A$4:$E$147,3,FALSE)</f>
        <v xml:space="preserve">POLONEZ WYSZKÓW 4  </v>
      </c>
      <c r="C42" s="49" t="s">
        <v>15</v>
      </c>
      <c r="D42" s="48" t="str">
        <f>VLOOKUP(J42,'Lista Zespołów'!$A$4:$E$147,3,FALSE)</f>
        <v>VOLLEY RADZIEJOWICE 2</v>
      </c>
      <c r="F42" t="s">
        <v>16</v>
      </c>
      <c r="G42" s="44">
        <v>6</v>
      </c>
      <c r="H42" s="53" t="str">
        <f>$B$1&amp;8</f>
        <v>F8</v>
      </c>
      <c r="I42" s="54" t="s">
        <v>15</v>
      </c>
      <c r="J42" s="53" t="str">
        <f>$B$1&amp;6</f>
        <v>F6</v>
      </c>
    </row>
    <row r="43" spans="1:10" ht="17.5">
      <c r="A43" s="44">
        <v>9</v>
      </c>
      <c r="B43" s="48" t="str">
        <f>VLOOKUP(H43,'Lista Zespołów'!$A$4:$E$147,3,FALSE)</f>
        <v xml:space="preserve">MOS WOLA 5  </v>
      </c>
      <c r="C43" s="49" t="s">
        <v>15</v>
      </c>
      <c r="D43" s="48" t="str">
        <f>VLOOKUP(J43,'Lista Zespołów'!$A$4:$E$147,3,FALSE)</f>
        <v>ISKRA WARSZAWA 3</v>
      </c>
      <c r="F43" t="s">
        <v>16</v>
      </c>
      <c r="G43" s="44">
        <v>7</v>
      </c>
      <c r="H43" s="55" t="str">
        <f>$B$1&amp;9</f>
        <v>F9</v>
      </c>
      <c r="I43" s="54" t="s">
        <v>15</v>
      </c>
      <c r="J43" s="55" t="str">
        <f>$B$1&amp;5</f>
        <v>F5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TRÓJKA KOBYŁKA 2</v>
      </c>
      <c r="F44" t="s">
        <v>16</v>
      </c>
      <c r="G44" s="44">
        <v>8</v>
      </c>
      <c r="H44" s="55" t="str">
        <f>$B$1&amp;10</f>
        <v>F10</v>
      </c>
      <c r="I44" s="54" t="s">
        <v>15</v>
      </c>
      <c r="J44" s="55" t="str">
        <f>$B$1&amp;4</f>
        <v>F4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UKS LESZNOWOLA 2</v>
      </c>
      <c r="F45" t="s">
        <v>16</v>
      </c>
      <c r="G45" s="44">
        <v>9</v>
      </c>
      <c r="H45" s="55" t="str">
        <f>$B$1&amp;11</f>
        <v>F11</v>
      </c>
      <c r="I45" s="54" t="s">
        <v>15</v>
      </c>
      <c r="J45" s="55" t="str">
        <f>$B$1&amp;3</f>
        <v>F3</v>
      </c>
    </row>
    <row r="46" spans="1:10" ht="17.5">
      <c r="A46" s="44">
        <v>12</v>
      </c>
      <c r="B46" s="48" t="str">
        <f>VLOOKUP(H46,'Lista Zespołów'!$A$4:$E$147,3,FALSE)</f>
        <v>G-8 BIELANY 1</v>
      </c>
      <c r="C46" s="49" t="s">
        <v>15</v>
      </c>
      <c r="D46" s="48" t="str">
        <f>VLOOKUP(J46,'Lista Zespołów'!$A$4:$E$147,3,FALSE)</f>
        <v xml:space="preserve">PLAS WARSZAWA </v>
      </c>
      <c r="F46" t="s">
        <v>16</v>
      </c>
      <c r="G46" s="44">
        <v>10</v>
      </c>
      <c r="H46" s="55" t="str">
        <f>$B$1&amp;1</f>
        <v>F1</v>
      </c>
      <c r="I46" s="54" t="s">
        <v>15</v>
      </c>
      <c r="J46" s="55" t="str">
        <f>$B$1&amp;2</f>
        <v>F2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 xml:space="preserve">PLAS WARSZAWA 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F2</v>
      </c>
      <c r="I48" s="54" t="s">
        <v>15</v>
      </c>
      <c r="J48" s="53" t="str">
        <f>$B$1&amp;12</f>
        <v>F12</v>
      </c>
    </row>
    <row r="49" spans="1:10" ht="17.5">
      <c r="A49" s="44">
        <v>14</v>
      </c>
      <c r="B49" s="48" t="str">
        <f>VLOOKUP(H49,'Lista Zespołów'!$A$4:$E$147,3,FALSE)</f>
        <v>UKS LESZNOWOLA 2</v>
      </c>
      <c r="C49" s="49" t="s">
        <v>15</v>
      </c>
      <c r="D49" s="48" t="str">
        <f>VLOOKUP(J49,'Lista Zespołów'!$A$4:$E$147,3,FALSE)</f>
        <v>G-8 BIELANY 1</v>
      </c>
      <c r="F49" t="s">
        <v>16</v>
      </c>
      <c r="G49" s="44">
        <v>10</v>
      </c>
      <c r="H49" s="53" t="str">
        <f>$B$1&amp;3</f>
        <v>F3</v>
      </c>
      <c r="I49" s="54" t="s">
        <v>15</v>
      </c>
      <c r="J49" s="53" t="str">
        <f>$B$1&amp;1</f>
        <v>F1</v>
      </c>
    </row>
    <row r="50" spans="1:10" ht="17.5">
      <c r="A50" s="44">
        <v>15</v>
      </c>
      <c r="B50" s="48" t="str">
        <f>VLOOKUP(H50,'Lista Zespołów'!$A$4:$E$147,3,FALSE)</f>
        <v>TRÓJKA KOBYŁKA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F4</v>
      </c>
      <c r="I50" s="54" t="s">
        <v>15</v>
      </c>
      <c r="J50" s="55" t="str">
        <f>$B$1&amp;11</f>
        <v>F11</v>
      </c>
    </row>
    <row r="51" spans="1:10" ht="17.5">
      <c r="A51" s="44">
        <v>16</v>
      </c>
      <c r="B51" s="48" t="str">
        <f>VLOOKUP(H51,'Lista Zespołów'!$A$4:$E$147,3,FALSE)</f>
        <v>ISKRA WARSZAWA 3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F5</v>
      </c>
      <c r="I51" s="54" t="s">
        <v>15</v>
      </c>
      <c r="J51" s="55" t="str">
        <f>$B$1&amp;10</f>
        <v>F10</v>
      </c>
    </row>
    <row r="52" spans="1:10" ht="17.5">
      <c r="A52" s="44">
        <v>17</v>
      </c>
      <c r="B52" s="48" t="str">
        <f>VLOOKUP(H52,'Lista Zespołów'!$A$4:$E$147,3,FALSE)</f>
        <v>VOLLEY RADZIEJOWICE 2</v>
      </c>
      <c r="C52" s="49" t="s">
        <v>15</v>
      </c>
      <c r="D52" s="48" t="str">
        <f>VLOOKUP(J52,'Lista Zespołów'!$A$4:$E$147,3,FALSE)</f>
        <v xml:space="preserve">MOS WOLA 5  </v>
      </c>
      <c r="F52" t="s">
        <v>16</v>
      </c>
      <c r="G52" s="44">
        <v>13</v>
      </c>
      <c r="H52" s="55" t="str">
        <f>$B$1&amp;6</f>
        <v>F6</v>
      </c>
      <c r="I52" s="54" t="s">
        <v>15</v>
      </c>
      <c r="J52" s="55" t="str">
        <f>$B$1&amp;9</f>
        <v>F9</v>
      </c>
    </row>
    <row r="53" spans="1:10" ht="17.5">
      <c r="A53" s="44">
        <v>18</v>
      </c>
      <c r="B53" s="48" t="str">
        <f>VLOOKUP(H53,'Lista Zespołów'!$A$4:$E$147,3,FALSE)</f>
        <v>MDK WARSZAWA 3</v>
      </c>
      <c r="C53" s="49" t="s">
        <v>15</v>
      </c>
      <c r="D53" s="48" t="str">
        <f>VLOOKUP(J53,'Lista Zespołów'!$A$4:$E$147,3,FALSE)</f>
        <v xml:space="preserve">POLONEZ WYSZKÓW 4  </v>
      </c>
      <c r="F53" t="s">
        <v>16</v>
      </c>
      <c r="G53" s="44">
        <v>14</v>
      </c>
      <c r="H53" s="55" t="str">
        <f>$B$1&amp;7</f>
        <v>F7</v>
      </c>
      <c r="I53" s="54" t="s">
        <v>15</v>
      </c>
      <c r="J53" s="55" t="str">
        <f>$B$1&amp;8</f>
        <v>F8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 xml:space="preserve">POLONEZ WYSZKÓW 4  </v>
      </c>
      <c r="F55" t="s">
        <v>16</v>
      </c>
      <c r="G55" s="44">
        <v>13</v>
      </c>
      <c r="H55" s="55" t="str">
        <f>$B$1&amp;12</f>
        <v>F12</v>
      </c>
      <c r="I55" s="54" t="s">
        <v>15</v>
      </c>
      <c r="J55" s="55" t="str">
        <f>$B$1&amp;8</f>
        <v>F8</v>
      </c>
    </row>
    <row r="56" spans="1:10" ht="17.5">
      <c r="A56" s="44">
        <v>20</v>
      </c>
      <c r="B56" s="48" t="str">
        <f>VLOOKUP(H56,'Lista Zespołów'!$A$4:$E$147,3,FALSE)</f>
        <v xml:space="preserve">MOS WOLA 5  </v>
      </c>
      <c r="C56" s="49" t="s">
        <v>15</v>
      </c>
      <c r="D56" s="48" t="str">
        <f>VLOOKUP(J56,'Lista Zespołów'!$A$4:$E$147,3,FALSE)</f>
        <v>MDK WARSZAWA 3</v>
      </c>
      <c r="F56" t="s">
        <v>16</v>
      </c>
      <c r="G56" s="44">
        <v>14</v>
      </c>
      <c r="H56" s="55" t="str">
        <f>$B$1&amp;9</f>
        <v>F9</v>
      </c>
      <c r="I56" s="54" t="s">
        <v>15</v>
      </c>
      <c r="J56" s="55" t="str">
        <f>$B$1&amp;7</f>
        <v>F7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VOLLEY RADZIEJOWICE 2</v>
      </c>
      <c r="F57" t="s">
        <v>16</v>
      </c>
      <c r="G57" s="44">
        <v>15</v>
      </c>
      <c r="H57" s="55" t="str">
        <f>$B$1&amp;10</f>
        <v>F10</v>
      </c>
      <c r="I57" s="54" t="s">
        <v>15</v>
      </c>
      <c r="J57" s="55" t="str">
        <f>$B$1&amp;6</f>
        <v>F6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ISKRA WARSZAWA 3</v>
      </c>
      <c r="F58" t="s">
        <v>16</v>
      </c>
      <c r="G58" s="44">
        <v>16</v>
      </c>
      <c r="H58" s="55" t="str">
        <f>$B$1&amp;11</f>
        <v>F11</v>
      </c>
      <c r="I58" s="54" t="s">
        <v>15</v>
      </c>
      <c r="J58" s="55" t="str">
        <f>$B$1&amp;5</f>
        <v>F5</v>
      </c>
    </row>
    <row r="59" spans="1:10" ht="17.5">
      <c r="A59" s="44">
        <v>23</v>
      </c>
      <c r="B59" s="48" t="str">
        <f>VLOOKUP(H59,'Lista Zespołów'!$A$4:$E$147,3,FALSE)</f>
        <v>G-8 BIELANY 1</v>
      </c>
      <c r="C59" s="51" t="s">
        <v>15</v>
      </c>
      <c r="D59" s="48" t="str">
        <f>VLOOKUP(J59,'Lista Zespołów'!$A$4:$E$147,3,FALSE)</f>
        <v>TRÓJKA KOBYŁKA 2</v>
      </c>
      <c r="F59" t="s">
        <v>16</v>
      </c>
      <c r="G59" s="44">
        <v>17</v>
      </c>
      <c r="H59" s="55" t="str">
        <f>$B$1&amp;1</f>
        <v>F1</v>
      </c>
      <c r="I59" s="54" t="s">
        <v>15</v>
      </c>
      <c r="J59" s="55" t="str">
        <f>$B$1&amp;4</f>
        <v>F4</v>
      </c>
    </row>
    <row r="60" spans="1:10" ht="17.5">
      <c r="A60" s="44">
        <v>24</v>
      </c>
      <c r="B60" s="48" t="str">
        <f>VLOOKUP(H60,'Lista Zespołów'!$A$4:$E$147,3,FALSE)</f>
        <v xml:space="preserve">PLAS WARSZAWA </v>
      </c>
      <c r="C60" s="51" t="s">
        <v>15</v>
      </c>
      <c r="D60" s="48" t="str">
        <f>VLOOKUP(J60,'Lista Zespołów'!$A$4:$E$147,3,FALSE)</f>
        <v>UKS LESZNOWOLA 2</v>
      </c>
      <c r="F60" t="s">
        <v>16</v>
      </c>
      <c r="G60" s="44">
        <v>18</v>
      </c>
      <c r="H60" s="55" t="str">
        <f aca="true" t="shared" si="13" ref="H60">$B$1&amp;2</f>
        <v>F2</v>
      </c>
      <c r="I60" s="54" t="s">
        <v>15</v>
      </c>
      <c r="J60" s="55" t="str">
        <f aca="true" t="shared" si="14" ref="J60">$B$1&amp;3</f>
        <v>F3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UKS LESZNOWOLA 2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F3</v>
      </c>
      <c r="I62" s="54" t="s">
        <v>15</v>
      </c>
      <c r="J62" s="55" t="str">
        <f>$B$1&amp;12</f>
        <v>F12</v>
      </c>
    </row>
    <row r="63" spans="1:10" ht="17.5">
      <c r="A63" s="44">
        <v>26</v>
      </c>
      <c r="B63" s="48" t="str">
        <f>VLOOKUP(H63,'Lista Zespołów'!$A$4:$E$147,3,FALSE)</f>
        <v>TRÓJKA KOBYŁKA 2</v>
      </c>
      <c r="C63" s="51" t="s">
        <v>15</v>
      </c>
      <c r="D63" s="48" t="str">
        <f>VLOOKUP(J63,'Lista Zespołów'!$A$4:$E$147,3,FALSE)</f>
        <v xml:space="preserve">PLAS WARSZAWA </v>
      </c>
      <c r="F63" t="s">
        <v>16</v>
      </c>
      <c r="G63" s="44">
        <v>18</v>
      </c>
      <c r="H63" s="55" t="str">
        <f>$B$1&amp;4</f>
        <v>F4</v>
      </c>
      <c r="I63" s="54" t="s">
        <v>15</v>
      </c>
      <c r="J63" s="55" t="str">
        <f>$B$1&amp;2</f>
        <v>F2</v>
      </c>
    </row>
    <row r="64" spans="1:10" ht="17.5">
      <c r="A64" s="44">
        <v>27</v>
      </c>
      <c r="B64" s="48" t="str">
        <f>VLOOKUP(H64,'Lista Zespołów'!$A$4:$E$147,3,FALSE)</f>
        <v>ISKRA WARSZAWA 3</v>
      </c>
      <c r="C64" s="51" t="s">
        <v>15</v>
      </c>
      <c r="D64" s="48" t="str">
        <f>VLOOKUP(J64,'Lista Zespołów'!$A$4:$E$147,3,FALSE)</f>
        <v>G-8 BIELANY 1</v>
      </c>
      <c r="F64" t="s">
        <v>16</v>
      </c>
      <c r="G64" s="44">
        <v>19</v>
      </c>
      <c r="H64" s="55" t="str">
        <f>$B$1&amp;5</f>
        <v>F5</v>
      </c>
      <c r="I64" s="54" t="s">
        <v>15</v>
      </c>
      <c r="J64" s="55" t="str">
        <f>$B$1&amp;1</f>
        <v>F1</v>
      </c>
    </row>
    <row r="65" spans="1:10" ht="18">
      <c r="A65" s="44">
        <v>28</v>
      </c>
      <c r="B65" s="48" t="str">
        <f>VLOOKUP(H65,'Lista Zespołów'!$A$4:$E$147,3,FALSE)</f>
        <v>VOLLEY RADZIEJOWICE 2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F6</v>
      </c>
      <c r="I65" s="54" t="s">
        <v>15</v>
      </c>
      <c r="J65" s="55" t="str">
        <f>$B$1&amp;11</f>
        <v>F11</v>
      </c>
    </row>
    <row r="66" spans="1:10" ht="18">
      <c r="A66" s="44">
        <v>29</v>
      </c>
      <c r="B66" s="48" t="str">
        <f>VLOOKUP(H66,'Lista Zespołów'!$A$4:$E$147,3,FALSE)</f>
        <v>MDK WARSZAWA 3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F7</v>
      </c>
      <c r="I66" s="54" t="s">
        <v>15</v>
      </c>
      <c r="J66" s="55" t="str">
        <f>$B$1&amp;10</f>
        <v>F10</v>
      </c>
    </row>
    <row r="67" spans="1:10" ht="18">
      <c r="A67" s="44">
        <v>30</v>
      </c>
      <c r="B67" s="48" t="str">
        <f>VLOOKUP(H67,'Lista Zespołów'!$A$4:$E$147,3,FALSE)</f>
        <v xml:space="preserve">POLONEZ WYSZKÓW 4  </v>
      </c>
      <c r="C67" s="74" t="s">
        <v>15</v>
      </c>
      <c r="D67" s="48" t="str">
        <f>VLOOKUP(J67,'Lista Zespołów'!$A$4:$E$147,3,FALSE)</f>
        <v xml:space="preserve">MOS WOLA 5  </v>
      </c>
      <c r="F67" t="s">
        <v>16</v>
      </c>
      <c r="G67" s="44">
        <v>22</v>
      </c>
      <c r="H67" s="55" t="str">
        <f>$B$1&amp;8</f>
        <v>F8</v>
      </c>
      <c r="I67" s="54" t="s">
        <v>15</v>
      </c>
      <c r="J67" s="55" t="str">
        <f>$B$1&amp;9</f>
        <v>F9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 t="str">
        <f>VLOOKUP(J69,'Lista Zespołów'!$A$4:$E$147,3,FALSE)</f>
        <v xml:space="preserve">MOS WOLA 5  </v>
      </c>
      <c r="F69" t="s">
        <v>16</v>
      </c>
      <c r="G69" s="44">
        <v>21</v>
      </c>
      <c r="H69" s="55" t="str">
        <f>$B$1&amp;12</f>
        <v>F12</v>
      </c>
      <c r="I69" s="54" t="s">
        <v>15</v>
      </c>
      <c r="J69" s="55" t="str">
        <f>$B$1&amp;9</f>
        <v>F9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 xml:space="preserve">POLONEZ WYSZKÓW 4  </v>
      </c>
      <c r="F70" t="s">
        <v>16</v>
      </c>
      <c r="G70" s="44">
        <v>22</v>
      </c>
      <c r="H70" s="55" t="str">
        <f>$B$1&amp;10</f>
        <v>F10</v>
      </c>
      <c r="I70" s="54" t="s">
        <v>15</v>
      </c>
      <c r="J70" s="55" t="str">
        <f>$B$1&amp;8</f>
        <v>F8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MDK WARSZAWA 3</v>
      </c>
      <c r="F71" t="s">
        <v>16</v>
      </c>
      <c r="G71" s="44">
        <v>23</v>
      </c>
      <c r="H71" s="55" t="str">
        <f>$B$1&amp;11</f>
        <v>F11</v>
      </c>
      <c r="I71" s="54" t="s">
        <v>15</v>
      </c>
      <c r="J71" s="55" t="str">
        <f>$B$1&amp;7</f>
        <v>F7</v>
      </c>
    </row>
    <row r="72" spans="1:10" ht="18">
      <c r="A72" s="44">
        <v>34</v>
      </c>
      <c r="B72" s="48" t="str">
        <f>VLOOKUP(H72,'Lista Zespołów'!$A$4:$E$147,3,FALSE)</f>
        <v>G-8 BIELANY 1</v>
      </c>
      <c r="C72" s="74" t="s">
        <v>15</v>
      </c>
      <c r="D72" s="48" t="str">
        <f>VLOOKUP(J72,'Lista Zespołów'!$A$4:$E$147,3,FALSE)</f>
        <v>VOLLEY RADZIEJOWICE 2</v>
      </c>
      <c r="F72" t="s">
        <v>16</v>
      </c>
      <c r="G72" s="44">
        <v>24</v>
      </c>
      <c r="H72" s="55" t="str">
        <f>$B$1&amp;1</f>
        <v>F1</v>
      </c>
      <c r="I72" s="54" t="s">
        <v>15</v>
      </c>
      <c r="J72" s="55" t="str">
        <f>$B$1&amp;6</f>
        <v>F6</v>
      </c>
    </row>
    <row r="73" spans="1:10" ht="18">
      <c r="A73" s="44">
        <v>35</v>
      </c>
      <c r="B73" s="48" t="str">
        <f>VLOOKUP(H73,'Lista Zespołów'!$A$4:$E$147,3,FALSE)</f>
        <v xml:space="preserve">PLAS WARSZAWA </v>
      </c>
      <c r="C73" s="74" t="s">
        <v>15</v>
      </c>
      <c r="D73" s="48" t="str">
        <f>VLOOKUP(J73,'Lista Zespołów'!$A$4:$E$147,3,FALSE)</f>
        <v>ISKRA WARSZAWA 3</v>
      </c>
      <c r="F73" t="s">
        <v>16</v>
      </c>
      <c r="G73" s="44">
        <v>25</v>
      </c>
      <c r="H73" s="55" t="str">
        <f>$B$1&amp;2</f>
        <v>F2</v>
      </c>
      <c r="I73" s="54" t="s">
        <v>15</v>
      </c>
      <c r="J73" s="55" t="str">
        <f>$B$1&amp;5</f>
        <v>F5</v>
      </c>
    </row>
    <row r="74" spans="1:10" ht="18">
      <c r="A74" s="44">
        <v>36</v>
      </c>
      <c r="B74" s="48" t="str">
        <f>VLOOKUP(H74,'Lista Zespołów'!$A$4:$E$147,3,FALSE)</f>
        <v>UKS LESZNOWOLA 2</v>
      </c>
      <c r="C74" s="74" t="s">
        <v>15</v>
      </c>
      <c r="D74" s="48" t="str">
        <f>VLOOKUP(J74,'Lista Zespołów'!$A$4:$E$147,3,FALSE)</f>
        <v>TRÓJKA KOBYŁKA 2</v>
      </c>
      <c r="F74" t="s">
        <v>16</v>
      </c>
      <c r="G74" s="44">
        <v>26</v>
      </c>
      <c r="H74" s="55" t="str">
        <f aca="true" t="shared" si="15" ref="H74">$B$1&amp;3</f>
        <v>F3</v>
      </c>
      <c r="I74" s="54" t="s">
        <v>15</v>
      </c>
      <c r="J74" s="55" t="str">
        <f aca="true" t="shared" si="16" ref="J74">$B$1&amp;4</f>
        <v>F4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TRÓJKA KOBYŁKA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F4</v>
      </c>
      <c r="I76" s="54" t="s">
        <v>15</v>
      </c>
      <c r="J76" s="55" t="str">
        <f>$B$1&amp;12</f>
        <v>F12</v>
      </c>
    </row>
    <row r="77" spans="1:10" ht="17.5">
      <c r="A77" s="44">
        <v>38</v>
      </c>
      <c r="B77" s="48" t="str">
        <f>VLOOKUP(H77,'Lista Zespołów'!$A$4:$E$147,3,FALSE)</f>
        <v>ISKRA WARSZAWA 3</v>
      </c>
      <c r="C77" s="51" t="s">
        <v>15</v>
      </c>
      <c r="D77" s="48" t="str">
        <f>VLOOKUP(J77,'Lista Zespołów'!$A$4:$E$147,3,FALSE)</f>
        <v>UKS LESZNOWOLA 2</v>
      </c>
      <c r="F77" t="s">
        <v>16</v>
      </c>
      <c r="G77" s="44">
        <v>26</v>
      </c>
      <c r="H77" s="55" t="str">
        <f>$B$1&amp;5</f>
        <v>F5</v>
      </c>
      <c r="I77" s="54" t="s">
        <v>15</v>
      </c>
      <c r="J77" s="55" t="str">
        <f>$B$1&amp;3</f>
        <v>F3</v>
      </c>
    </row>
    <row r="78" spans="1:10" ht="17.5">
      <c r="A78" s="44">
        <v>39</v>
      </c>
      <c r="B78" s="48" t="str">
        <f>VLOOKUP(H78,'Lista Zespołów'!$A$4:$E$147,3,FALSE)</f>
        <v>VOLLEY RADZIEJOWICE 2</v>
      </c>
      <c r="C78" s="51" t="s">
        <v>15</v>
      </c>
      <c r="D78" s="48" t="str">
        <f>VLOOKUP(J78,'Lista Zespołów'!$A$4:$E$147,3,FALSE)</f>
        <v xml:space="preserve">PLAS WARSZAWA </v>
      </c>
      <c r="F78" t="s">
        <v>16</v>
      </c>
      <c r="G78" s="44">
        <v>27</v>
      </c>
      <c r="H78" s="55" t="str">
        <f>$B$1&amp;6</f>
        <v>F6</v>
      </c>
      <c r="I78" s="54" t="s">
        <v>15</v>
      </c>
      <c r="J78" s="55" t="str">
        <f>$B$1&amp;2</f>
        <v>F2</v>
      </c>
    </row>
    <row r="79" spans="1:10" ht="18">
      <c r="A79" s="44">
        <v>40</v>
      </c>
      <c r="B79" s="48" t="str">
        <f>VLOOKUP(H79,'Lista Zespołów'!$A$4:$E$147,3,FALSE)</f>
        <v>MDK WARSZAWA 3</v>
      </c>
      <c r="C79" s="74" t="s">
        <v>15</v>
      </c>
      <c r="D79" s="48" t="str">
        <f>VLOOKUP(J79,'Lista Zespołów'!$A$4:$E$147,3,FALSE)</f>
        <v>G-8 BIELANY 1</v>
      </c>
      <c r="F79" t="s">
        <v>16</v>
      </c>
      <c r="G79" s="44">
        <v>28</v>
      </c>
      <c r="H79" s="55" t="str">
        <f>$B$1&amp;7</f>
        <v>F7</v>
      </c>
      <c r="I79" s="54" t="s">
        <v>15</v>
      </c>
      <c r="J79" s="55" t="str">
        <f>$B$1&amp;1</f>
        <v>F1</v>
      </c>
    </row>
    <row r="80" spans="1:10" ht="18">
      <c r="A80" s="44">
        <v>41</v>
      </c>
      <c r="B80" s="48" t="str">
        <f>VLOOKUP(H80,'Lista Zespołów'!$A$4:$E$147,3,FALSE)</f>
        <v xml:space="preserve">POLONEZ WYSZKÓW 4  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F8</v>
      </c>
      <c r="I80" s="54" t="s">
        <v>15</v>
      </c>
      <c r="J80" s="55" t="str">
        <f>$B$1&amp;11</f>
        <v>F11</v>
      </c>
    </row>
    <row r="81" spans="1:10" ht="18">
      <c r="A81" s="44">
        <v>42</v>
      </c>
      <c r="B81" s="48" t="str">
        <f>VLOOKUP(H81,'Lista Zespołów'!$A$4:$E$147,3,FALSE)</f>
        <v xml:space="preserve">MOS WOLA 5  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F9</v>
      </c>
      <c r="I81" s="54" t="s">
        <v>15</v>
      </c>
      <c r="J81" s="55" t="str">
        <f>$B$1&amp;10</f>
        <v>F10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F12</v>
      </c>
      <c r="I83" s="54" t="s">
        <v>15</v>
      </c>
      <c r="J83" s="55" t="str">
        <f>$B$1&amp;10</f>
        <v>F10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 t="str">
        <f>VLOOKUP(J84,'Lista Zespołów'!$A$4:$E$147,3,FALSE)</f>
        <v xml:space="preserve">MOS WOLA 5  </v>
      </c>
      <c r="F84" t="s">
        <v>16</v>
      </c>
      <c r="G84" s="44">
        <v>26</v>
      </c>
      <c r="H84" s="55" t="str">
        <f>$B$1&amp;11</f>
        <v>F11</v>
      </c>
      <c r="I84" s="54" t="s">
        <v>15</v>
      </c>
      <c r="J84" s="55" t="str">
        <f>$B$1&amp;9</f>
        <v>F9</v>
      </c>
    </row>
    <row r="85" spans="1:10" ht="17.5">
      <c r="A85" s="44">
        <v>45</v>
      </c>
      <c r="B85" s="48" t="str">
        <f>VLOOKUP(H85,'Lista Zespołów'!$A$4:$E$147,3,FALSE)</f>
        <v>G-8 BIELANY 1</v>
      </c>
      <c r="C85" s="51" t="s">
        <v>15</v>
      </c>
      <c r="D85" s="48" t="str">
        <f>VLOOKUP(J85,'Lista Zespołów'!$A$4:$E$147,3,FALSE)</f>
        <v xml:space="preserve">POLONEZ WYSZKÓW 4  </v>
      </c>
      <c r="F85" t="s">
        <v>16</v>
      </c>
      <c r="G85" s="44">
        <v>27</v>
      </c>
      <c r="H85" s="55" t="str">
        <f>$B$1&amp;1</f>
        <v>F1</v>
      </c>
      <c r="I85" s="54" t="s">
        <v>15</v>
      </c>
      <c r="J85" s="55" t="str">
        <f>$B$1&amp;8</f>
        <v>F8</v>
      </c>
    </row>
    <row r="86" spans="1:10" ht="18">
      <c r="A86" s="44">
        <v>46</v>
      </c>
      <c r="B86" s="48" t="str">
        <f>VLOOKUP(H86,'Lista Zespołów'!$A$4:$E$147,3,FALSE)</f>
        <v xml:space="preserve">PLAS WARSZAWA </v>
      </c>
      <c r="C86" s="74" t="s">
        <v>15</v>
      </c>
      <c r="D86" s="48" t="str">
        <f>VLOOKUP(J86,'Lista Zespołów'!$A$4:$E$147,3,FALSE)</f>
        <v>MDK WARSZAWA 3</v>
      </c>
      <c r="F86" t="s">
        <v>16</v>
      </c>
      <c r="G86" s="44">
        <v>28</v>
      </c>
      <c r="H86" s="55" t="str">
        <f>$B$1&amp;2</f>
        <v>F2</v>
      </c>
      <c r="I86" s="54" t="s">
        <v>15</v>
      </c>
      <c r="J86" s="55" t="str">
        <f>$B$1&amp;7</f>
        <v>F7</v>
      </c>
    </row>
    <row r="87" spans="1:10" ht="18">
      <c r="A87" s="44">
        <v>47</v>
      </c>
      <c r="B87" s="48" t="str">
        <f>VLOOKUP(H87,'Lista Zespołów'!$A$4:$E$147,3,FALSE)</f>
        <v>UKS LESZNOWOLA 2</v>
      </c>
      <c r="C87" s="74" t="s">
        <v>15</v>
      </c>
      <c r="D87" s="48" t="str">
        <f>VLOOKUP(J87,'Lista Zespołów'!$A$4:$E$147,3,FALSE)</f>
        <v>VOLLEY RADZIEJOWICE 2</v>
      </c>
      <c r="F87" t="s">
        <v>16</v>
      </c>
      <c r="G87" s="44">
        <v>29</v>
      </c>
      <c r="H87" s="55" t="str">
        <f>$B$1&amp;3</f>
        <v>F3</v>
      </c>
      <c r="I87" s="54" t="s">
        <v>15</v>
      </c>
      <c r="J87" s="55" t="str">
        <f>$B$1&amp;6</f>
        <v>F6</v>
      </c>
    </row>
    <row r="88" spans="1:10" ht="18">
      <c r="A88" s="44">
        <v>48</v>
      </c>
      <c r="B88" s="48" t="str">
        <f>VLOOKUP(H88,'Lista Zespołów'!$A$4:$E$147,3,FALSE)</f>
        <v>TRÓJKA KOBYŁKA 2</v>
      </c>
      <c r="C88" s="74" t="s">
        <v>15</v>
      </c>
      <c r="D88" s="48" t="str">
        <f>VLOOKUP(J88,'Lista Zespołów'!$A$4:$E$147,3,FALSE)</f>
        <v>ISKRA WARSZAWA 3</v>
      </c>
      <c r="F88" t="s">
        <v>16</v>
      </c>
      <c r="G88" s="44">
        <v>30</v>
      </c>
      <c r="H88" s="55" t="str">
        <f>$B$1&amp;4</f>
        <v>F4</v>
      </c>
      <c r="I88" s="54" t="s">
        <v>15</v>
      </c>
      <c r="J88" s="55" t="str">
        <f>$B$1&amp;5</f>
        <v>F5</v>
      </c>
    </row>
    <row r="90" spans="1:10" ht="17.5">
      <c r="A90" s="44">
        <v>49</v>
      </c>
      <c r="B90" s="48" t="str">
        <f>VLOOKUP(H90,'Lista Zespołów'!$A$4:$E$147,3,FALSE)</f>
        <v>ISKRA WARSZAWA 3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F5</v>
      </c>
      <c r="I90" s="54" t="s">
        <v>15</v>
      </c>
      <c r="J90" s="55" t="str">
        <f>$B$1&amp;12</f>
        <v>F12</v>
      </c>
    </row>
    <row r="91" spans="1:10" ht="17.5">
      <c r="A91" s="44">
        <v>50</v>
      </c>
      <c r="B91" s="48" t="str">
        <f>VLOOKUP(H91,'Lista Zespołów'!$A$4:$E$147,3,FALSE)</f>
        <v>VOLLEY RADZIEJOWICE 2</v>
      </c>
      <c r="C91" s="51" t="s">
        <v>15</v>
      </c>
      <c r="D91" s="48" t="str">
        <f>VLOOKUP(J91,'Lista Zespołów'!$A$4:$E$147,3,FALSE)</f>
        <v>TRÓJKA KOBYŁKA 2</v>
      </c>
      <c r="F91" t="s">
        <v>16</v>
      </c>
      <c r="G91" s="44">
        <v>26</v>
      </c>
      <c r="H91" s="55" t="str">
        <f>$B$1&amp;6</f>
        <v>F6</v>
      </c>
      <c r="I91" s="54" t="s">
        <v>15</v>
      </c>
      <c r="J91" s="55" t="str">
        <f>$B$1&amp;4</f>
        <v>F4</v>
      </c>
    </row>
    <row r="92" spans="1:10" ht="17.5">
      <c r="A92" s="44">
        <v>51</v>
      </c>
      <c r="B92" s="48" t="str">
        <f>VLOOKUP(H92,'Lista Zespołów'!$A$4:$E$147,3,FALSE)</f>
        <v>MDK WARSZAWA 3</v>
      </c>
      <c r="C92" s="51" t="s">
        <v>15</v>
      </c>
      <c r="D92" s="48" t="str">
        <f>VLOOKUP(J92,'Lista Zespołów'!$A$4:$E$147,3,FALSE)</f>
        <v>UKS LESZNOWOLA 2</v>
      </c>
      <c r="F92" t="s">
        <v>16</v>
      </c>
      <c r="G92" s="44">
        <v>27</v>
      </c>
      <c r="H92" s="55" t="str">
        <f>$B$1&amp;7</f>
        <v>F7</v>
      </c>
      <c r="I92" s="54" t="s">
        <v>15</v>
      </c>
      <c r="J92" s="55" t="str">
        <f>$B$1&amp;3</f>
        <v>F3</v>
      </c>
    </row>
    <row r="93" spans="1:10" ht="18">
      <c r="A93" s="44">
        <v>52</v>
      </c>
      <c r="B93" s="48" t="str">
        <f>VLOOKUP(H93,'Lista Zespołów'!$A$4:$E$147,3,FALSE)</f>
        <v xml:space="preserve">POLONEZ WYSZKÓW 4  </v>
      </c>
      <c r="C93" s="74" t="s">
        <v>15</v>
      </c>
      <c r="D93" s="48" t="str">
        <f>VLOOKUP(J93,'Lista Zespołów'!$A$4:$E$147,3,FALSE)</f>
        <v xml:space="preserve">PLAS WARSZAWA </v>
      </c>
      <c r="F93" t="s">
        <v>16</v>
      </c>
      <c r="G93" s="44">
        <v>28</v>
      </c>
      <c r="H93" s="55" t="str">
        <f>$B$1&amp;8</f>
        <v>F8</v>
      </c>
      <c r="I93" s="54" t="s">
        <v>15</v>
      </c>
      <c r="J93" s="55" t="str">
        <f>$B$1&amp;2</f>
        <v>F2</v>
      </c>
    </row>
    <row r="94" spans="1:10" ht="18">
      <c r="A94" s="44">
        <v>53</v>
      </c>
      <c r="B94" s="48" t="str">
        <f>VLOOKUP(H94,'Lista Zespołów'!$A$4:$E$147,3,FALSE)</f>
        <v xml:space="preserve">MOS WOLA 5  </v>
      </c>
      <c r="C94" s="74" t="s">
        <v>15</v>
      </c>
      <c r="D94" s="48" t="str">
        <f>VLOOKUP(J94,'Lista Zespołów'!$A$4:$E$147,3,FALSE)</f>
        <v>G-8 BIELANY 1</v>
      </c>
      <c r="F94" t="s">
        <v>16</v>
      </c>
      <c r="G94" s="44">
        <v>29</v>
      </c>
      <c r="H94" s="55" t="str">
        <f>$B$1&amp;9</f>
        <v>F9</v>
      </c>
      <c r="I94" s="54" t="s">
        <v>15</v>
      </c>
      <c r="J94" s="55" t="str">
        <f>$B$1&amp;1</f>
        <v>F1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F10</v>
      </c>
      <c r="I95" s="54" t="s">
        <v>15</v>
      </c>
      <c r="J95" s="55" t="str">
        <f>$B$1&amp;11</f>
        <v>F11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F12</v>
      </c>
      <c r="I97" s="54" t="s">
        <v>15</v>
      </c>
      <c r="J97" s="55" t="str">
        <f>$B$1&amp;11</f>
        <v>F11</v>
      </c>
    </row>
    <row r="98" spans="1:10" ht="17.5">
      <c r="A98" s="44">
        <v>56</v>
      </c>
      <c r="B98" s="48" t="str">
        <f>VLOOKUP(H98,'Lista Zespołów'!$A$4:$E$147,3,FALSE)</f>
        <v>G-8 BIELANY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F1</v>
      </c>
      <c r="I98" s="54" t="s">
        <v>15</v>
      </c>
      <c r="J98" s="55" t="str">
        <f>$B$1&amp;10</f>
        <v>F10</v>
      </c>
    </row>
    <row r="99" spans="1:10" ht="17.5">
      <c r="A99" s="44">
        <v>57</v>
      </c>
      <c r="B99" s="48" t="str">
        <f>VLOOKUP(H99,'Lista Zespołów'!$A$4:$E$147,3,FALSE)</f>
        <v xml:space="preserve">PLAS WARSZAWA </v>
      </c>
      <c r="C99" s="51" t="s">
        <v>15</v>
      </c>
      <c r="D99" s="48" t="str">
        <f>VLOOKUP(J99,'Lista Zespołów'!$A$4:$E$147,3,FALSE)</f>
        <v xml:space="preserve">MOS WOLA 5  </v>
      </c>
      <c r="F99" t="s">
        <v>16</v>
      </c>
      <c r="G99" s="44">
        <v>27</v>
      </c>
      <c r="H99" s="55" t="str">
        <f>$B$1&amp;2</f>
        <v>F2</v>
      </c>
      <c r="I99" s="54" t="s">
        <v>15</v>
      </c>
      <c r="J99" s="55" t="str">
        <f>$B$1&amp;9</f>
        <v>F9</v>
      </c>
    </row>
    <row r="100" spans="1:10" ht="18">
      <c r="A100" s="44">
        <v>58</v>
      </c>
      <c r="B100" s="48" t="str">
        <f>VLOOKUP(H100,'Lista Zespołów'!$A$4:$E$147,3,FALSE)</f>
        <v>UKS LESZNOWOLA 2</v>
      </c>
      <c r="C100" s="74" t="s">
        <v>15</v>
      </c>
      <c r="D100" s="48" t="str">
        <f>VLOOKUP(J100,'Lista Zespołów'!$A$4:$E$147,3,FALSE)</f>
        <v xml:space="preserve">POLONEZ WYSZKÓW 4  </v>
      </c>
      <c r="F100" t="s">
        <v>16</v>
      </c>
      <c r="G100" s="44">
        <v>28</v>
      </c>
      <c r="H100" s="55" t="str">
        <f>$B$1&amp;3</f>
        <v>F3</v>
      </c>
      <c r="I100" s="54" t="s">
        <v>15</v>
      </c>
      <c r="J100" s="55" t="str">
        <f>$B$1&amp;8</f>
        <v>F8</v>
      </c>
    </row>
    <row r="101" spans="1:10" ht="18">
      <c r="A101" s="44">
        <v>59</v>
      </c>
      <c r="B101" s="48" t="str">
        <f>VLOOKUP(H101,'Lista Zespołów'!$A$4:$E$147,3,FALSE)</f>
        <v>TRÓJKA KOBYŁKA 2</v>
      </c>
      <c r="C101" s="74" t="s">
        <v>15</v>
      </c>
      <c r="D101" s="48" t="str">
        <f>VLOOKUP(J101,'Lista Zespołów'!$A$4:$E$147,3,FALSE)</f>
        <v>MDK WARSZAWA 3</v>
      </c>
      <c r="F101" t="s">
        <v>16</v>
      </c>
      <c r="G101" s="44">
        <v>29</v>
      </c>
      <c r="H101" s="55" t="str">
        <f>$B$1&amp;4</f>
        <v>F4</v>
      </c>
      <c r="I101" s="54" t="s">
        <v>15</v>
      </c>
      <c r="J101" s="55" t="str">
        <f>$B$1&amp;7</f>
        <v>F7</v>
      </c>
    </row>
    <row r="102" spans="1:10" ht="18">
      <c r="A102" s="44">
        <v>60</v>
      </c>
      <c r="B102" s="48" t="str">
        <f>VLOOKUP(H102,'Lista Zespołów'!$A$4:$E$147,3,FALSE)</f>
        <v>ISKRA WARSZAWA 3</v>
      </c>
      <c r="C102" s="74" t="s">
        <v>15</v>
      </c>
      <c r="D102" s="48" t="str">
        <f>VLOOKUP(J102,'Lista Zespołów'!$A$4:$E$147,3,FALSE)</f>
        <v>VOLLEY RADZIEJOWICE 2</v>
      </c>
      <c r="F102" t="s">
        <v>16</v>
      </c>
      <c r="G102" s="44">
        <v>30</v>
      </c>
      <c r="H102" s="55" t="str">
        <f>$B$1&amp;5</f>
        <v>F5</v>
      </c>
      <c r="I102" s="54" t="s">
        <v>15</v>
      </c>
      <c r="J102" s="55" t="str">
        <f>$B$1&amp;6</f>
        <v>F6</v>
      </c>
    </row>
    <row r="104" spans="1:10" ht="17.5">
      <c r="A104" s="44">
        <v>61</v>
      </c>
      <c r="B104" s="48" t="str">
        <f>VLOOKUP(H104,'Lista Zespołów'!$A$4:$E$147,3,FALSE)</f>
        <v>VOLLEY RADZIEJOWICE 2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F6</v>
      </c>
      <c r="I104" s="54" t="s">
        <v>15</v>
      </c>
      <c r="J104" s="55" t="str">
        <f>$B$1&amp;12</f>
        <v>F12</v>
      </c>
    </row>
    <row r="105" spans="1:10" ht="17.5">
      <c r="A105" s="44">
        <v>62</v>
      </c>
      <c r="B105" s="48" t="str">
        <f>VLOOKUP(H105,'Lista Zespołów'!$A$4:$E$147,3,FALSE)</f>
        <v>MDK WARSZAWA 3</v>
      </c>
      <c r="C105" s="51" t="s">
        <v>15</v>
      </c>
      <c r="D105" s="48" t="str">
        <f>VLOOKUP(J105,'Lista Zespołów'!$A$4:$E$147,3,FALSE)</f>
        <v>ISKRA WARSZAWA 3</v>
      </c>
      <c r="F105" t="s">
        <v>16</v>
      </c>
      <c r="G105" s="44">
        <v>26</v>
      </c>
      <c r="H105" s="55" t="str">
        <f>$B$1&amp;7</f>
        <v>F7</v>
      </c>
      <c r="I105" s="54" t="s">
        <v>15</v>
      </c>
      <c r="J105" s="55" t="str">
        <f>$B$1&amp;5</f>
        <v>F5</v>
      </c>
    </row>
    <row r="106" spans="1:10" ht="17.5">
      <c r="A106" s="44">
        <v>63</v>
      </c>
      <c r="B106" s="48" t="str">
        <f>VLOOKUP(H106,'Lista Zespołów'!$A$4:$E$147,3,FALSE)</f>
        <v xml:space="preserve">POLONEZ WYSZKÓW 4  </v>
      </c>
      <c r="C106" s="51" t="s">
        <v>15</v>
      </c>
      <c r="D106" s="48" t="str">
        <f>VLOOKUP(J106,'Lista Zespołów'!$A$4:$E$147,3,FALSE)</f>
        <v>TRÓJKA KOBYŁKA 2</v>
      </c>
      <c r="F106" t="s">
        <v>16</v>
      </c>
      <c r="G106" s="44">
        <v>27</v>
      </c>
      <c r="H106" s="55" t="str">
        <f>$B$1&amp;8</f>
        <v>F8</v>
      </c>
      <c r="I106" s="54" t="s">
        <v>15</v>
      </c>
      <c r="J106" s="55" t="str">
        <f>$B$1&amp;4</f>
        <v>F4</v>
      </c>
    </row>
    <row r="107" spans="1:10" ht="18">
      <c r="A107" s="44">
        <v>64</v>
      </c>
      <c r="B107" s="48" t="str">
        <f>VLOOKUP(H107,'Lista Zespołów'!$A$4:$E$147,3,FALSE)</f>
        <v xml:space="preserve">MOS WOLA 5  </v>
      </c>
      <c r="C107" s="74" t="s">
        <v>15</v>
      </c>
      <c r="D107" s="48" t="str">
        <f>VLOOKUP(J107,'Lista Zespołów'!$A$4:$E$147,3,FALSE)</f>
        <v>UKS LESZNOWOLA 2</v>
      </c>
      <c r="F107" t="s">
        <v>16</v>
      </c>
      <c r="G107" s="44">
        <v>28</v>
      </c>
      <c r="H107" s="55" t="str">
        <f>$B$1&amp;9</f>
        <v>F9</v>
      </c>
      <c r="I107" s="54" t="s">
        <v>15</v>
      </c>
      <c r="J107" s="55" t="str">
        <f>$B$1&amp;3</f>
        <v>F3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 xml:space="preserve">PLAS WARSZAWA </v>
      </c>
      <c r="F108" t="s">
        <v>16</v>
      </c>
      <c r="G108" s="44">
        <v>29</v>
      </c>
      <c r="H108" s="55" t="str">
        <f>$B$1&amp;10</f>
        <v>F10</v>
      </c>
      <c r="I108" s="54" t="s">
        <v>15</v>
      </c>
      <c r="J108" s="55" t="str">
        <f>$B$1&amp;2</f>
        <v>F2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G-8 BIELANY 1</v>
      </c>
      <c r="F109" t="s">
        <v>16</v>
      </c>
      <c r="G109" s="44">
        <v>30</v>
      </c>
      <c r="H109" s="55" t="str">
        <f>$B$1&amp;11</f>
        <v>F11</v>
      </c>
      <c r="I109" s="54" t="s">
        <v>15</v>
      </c>
      <c r="J109" s="55" t="str">
        <f>$B$1&amp;1</f>
        <v>F1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9"/>
  <sheetViews>
    <sheetView showGridLines="0" zoomScale="40" zoomScaleNormal="40" workbookViewId="0" topLeftCell="A1">
      <selection activeCell="P8" sqref="P8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6" width="15.8515625" style="0" hidden="1" customWidth="1"/>
  </cols>
  <sheetData>
    <row r="1" spans="1:7" ht="29.5" thickBot="1">
      <c r="A1" s="34" t="s">
        <v>0</v>
      </c>
      <c r="B1" s="33" t="s">
        <v>22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G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G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TRÓJKA KOBYŁKA 1</v>
      </c>
      <c r="C4" s="30">
        <f aca="true" t="shared" si="0" ref="C4:C7">D4*$E$1+E4*$G$1</f>
        <v>14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1">
        <f aca="true" t="shared" si="2" ref="F4:F15">E4+D4</f>
        <v>7</v>
      </c>
      <c r="G4" s="31">
        <f>SUM(D$21:D$33)</f>
        <v>105</v>
      </c>
      <c r="H4" s="31">
        <f>SUM(C$21:C$33)</f>
        <v>26</v>
      </c>
      <c r="I4" s="32">
        <f aca="true" t="shared" si="3" ref="I4:I7">_xlfn.IFERROR(G4/H4,0)</f>
        <v>4.038461538461538</v>
      </c>
      <c r="J4" s="113">
        <v>20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>MDK WARSZAWA 1</v>
      </c>
      <c r="C5" s="27">
        <f t="shared" si="0"/>
        <v>6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3</v>
      </c>
      <c r="E5" s="75">
        <f t="shared" si="1"/>
        <v>4</v>
      </c>
      <c r="F5" s="75">
        <f t="shared" si="2"/>
        <v>7</v>
      </c>
      <c r="G5" s="28">
        <f>SUM(F$21:F$33)</f>
        <v>78</v>
      </c>
      <c r="H5" s="28">
        <f>SUM(E$21:E$33)</f>
        <v>96</v>
      </c>
      <c r="I5" s="29">
        <f t="shared" si="3"/>
        <v>0.8125</v>
      </c>
      <c r="J5" s="113">
        <v>12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VOLLEY RADZIEJOWICE 1</v>
      </c>
      <c r="C6" s="30">
        <f t="shared" si="0"/>
        <v>4</v>
      </c>
      <c r="D6" s="31">
        <f t="shared" si="4"/>
        <v>2</v>
      </c>
      <c r="E6" s="31">
        <f t="shared" si="1"/>
        <v>5</v>
      </c>
      <c r="F6" s="31">
        <f t="shared" si="2"/>
        <v>7</v>
      </c>
      <c r="G6" s="31">
        <f>SUM(H$21:H$33)</f>
        <v>39</v>
      </c>
      <c r="H6" s="31">
        <f>SUM(G$21:G$33)</f>
        <v>91</v>
      </c>
      <c r="I6" s="32">
        <f t="shared" si="3"/>
        <v>0.42857142857142855</v>
      </c>
      <c r="J6" s="113">
        <v>10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ISKRA WARSZAWA 2</v>
      </c>
      <c r="C7" s="27">
        <f t="shared" si="0"/>
        <v>10</v>
      </c>
      <c r="D7" s="75">
        <f t="shared" si="4"/>
        <v>5</v>
      </c>
      <c r="E7" s="75">
        <f t="shared" si="1"/>
        <v>2</v>
      </c>
      <c r="F7" s="75">
        <f t="shared" si="2"/>
        <v>7</v>
      </c>
      <c r="G7" s="28">
        <f>SUM(J$21:J$33)</f>
        <v>91</v>
      </c>
      <c r="H7" s="28">
        <f>SUM(I$21:I$33)</f>
        <v>62</v>
      </c>
      <c r="I7" s="29">
        <f t="shared" si="3"/>
        <v>1.467741935483871</v>
      </c>
      <c r="J7" s="113">
        <v>16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POLONEZ WYSZKÓW 3</v>
      </c>
      <c r="C8" s="30">
        <f>D8*$E$1+E8*$G$1</f>
        <v>6</v>
      </c>
      <c r="D8" s="31">
        <f t="shared" si="4"/>
        <v>3</v>
      </c>
      <c r="E8" s="31">
        <f t="shared" si="1"/>
        <v>4</v>
      </c>
      <c r="F8" s="31">
        <f t="shared" si="2"/>
        <v>7</v>
      </c>
      <c r="G8" s="31">
        <f>SUM(L$21:L$33)</f>
        <v>68</v>
      </c>
      <c r="H8" s="31">
        <f>SUM(K$21:K$33)</f>
        <v>75</v>
      </c>
      <c r="I8" s="32">
        <f>_xlfn.IFERROR(G8/H8,0)</f>
        <v>0.9066666666666666</v>
      </c>
      <c r="J8" s="113">
        <v>14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MOS WOLA 4</v>
      </c>
      <c r="C9" s="27">
        <f aca="true" t="shared" si="5" ref="C9">D9*$E$1+E9*$G$1</f>
        <v>12</v>
      </c>
      <c r="D9" s="75">
        <f t="shared" si="4"/>
        <v>6</v>
      </c>
      <c r="E9" s="75">
        <f t="shared" si="1"/>
        <v>1</v>
      </c>
      <c r="F9" s="75">
        <f t="shared" si="2"/>
        <v>7</v>
      </c>
      <c r="G9" s="28">
        <f>SUM(N$21:N$33)</f>
        <v>99</v>
      </c>
      <c r="H9" s="28">
        <f>SUM(M$21:M$33)</f>
        <v>50</v>
      </c>
      <c r="I9" s="29">
        <f aca="true" t="shared" si="6" ref="I9">_xlfn.IFERROR(G9/H9,0)</f>
        <v>1.98</v>
      </c>
      <c r="J9" s="113">
        <v>18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UKS LESZNOWOLA 4</v>
      </c>
      <c r="C10" s="30">
        <f>D10*$E$1+E10*$G$1</f>
        <v>2</v>
      </c>
      <c r="D10" s="31">
        <f t="shared" si="4"/>
        <v>1</v>
      </c>
      <c r="E10" s="31">
        <f t="shared" si="1"/>
        <v>6</v>
      </c>
      <c r="F10" s="31">
        <f t="shared" si="2"/>
        <v>7</v>
      </c>
      <c r="G10" s="31">
        <f>SUM(P$21:P$33)</f>
        <v>49</v>
      </c>
      <c r="H10" s="31">
        <f>SUM(O$21:O$33)</f>
        <v>101</v>
      </c>
      <c r="I10" s="32">
        <f>_xlfn.IFERROR(G10/H10,0)</f>
        <v>0.48514851485148514</v>
      </c>
      <c r="J10" s="113">
        <v>6</v>
      </c>
      <c r="K10" s="130"/>
      <c r="L10" s="130"/>
      <c r="M10" s="67"/>
      <c r="N10" s="67"/>
      <c r="O10" s="67"/>
      <c r="P10" s="67"/>
      <c r="Q10" s="47"/>
    </row>
    <row r="11" spans="1:17" ht="26.25" customHeight="1">
      <c r="A11" s="12">
        <v>8</v>
      </c>
      <c r="B11" s="13" t="str">
        <f>VLOOKUP($B$1&amp;A11,'Lista Zespołów'!$A$4:$E$147,3,FALSE)</f>
        <v>UKS PIĄTKA 5</v>
      </c>
      <c r="C11" s="27">
        <f aca="true" t="shared" si="7" ref="C11">D11*$E$1+E11*$G$1</f>
        <v>2</v>
      </c>
      <c r="D11" s="75">
        <f t="shared" si="4"/>
        <v>1</v>
      </c>
      <c r="E11" s="75">
        <f t="shared" si="1"/>
        <v>6</v>
      </c>
      <c r="F11" s="75">
        <f t="shared" si="2"/>
        <v>7</v>
      </c>
      <c r="G11" s="28">
        <f>SUM(R$21:R$33)</f>
        <v>62</v>
      </c>
      <c r="H11" s="28">
        <f>SUM(Q$21:Q$33)</f>
        <v>90</v>
      </c>
      <c r="I11" s="29">
        <f aca="true" t="shared" si="8" ref="I11">_xlfn.IFERROR(G11/H11,0)</f>
        <v>0.6888888888888889</v>
      </c>
      <c r="J11" s="113">
        <v>8</v>
      </c>
      <c r="K11" s="130"/>
      <c r="L11" s="130"/>
      <c r="M11" s="67"/>
      <c r="N11" s="67"/>
      <c r="O11" s="67"/>
      <c r="P11" s="67"/>
      <c r="Q11" s="47"/>
    </row>
    <row r="12" spans="1:17" ht="26.25" customHeight="1" hidden="1">
      <c r="A12" s="10">
        <v>9</v>
      </c>
      <c r="B12" s="11">
        <f>VLOOKUP($B$1&amp;A12,'Lista Zespołów'!$A$4:$E$147,3,FALSE)</f>
        <v>0</v>
      </c>
      <c r="C12" s="30">
        <f>D12*$E$1+E12*$G$1</f>
        <v>0</v>
      </c>
      <c r="D12" s="31">
        <f t="shared" si="4"/>
        <v>0</v>
      </c>
      <c r="E12" s="31">
        <f t="shared" si="1"/>
        <v>0</v>
      </c>
      <c r="F12" s="31">
        <f t="shared" si="2"/>
        <v>0</v>
      </c>
      <c r="G12" s="31">
        <f>SUM(T$21:T$33)</f>
        <v>0</v>
      </c>
      <c r="H12" s="31">
        <f>SUM(S$21:S$33)</f>
        <v>0</v>
      </c>
      <c r="I12" s="32">
        <f>_xlfn.IFERROR(G12/H12,0)</f>
        <v>0</v>
      </c>
      <c r="K12" s="67"/>
      <c r="L12" s="67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7"/>
      <c r="L13" s="67"/>
      <c r="M13" s="67"/>
      <c r="N13" s="67"/>
      <c r="O13" s="67"/>
      <c r="P13" s="67"/>
      <c r="Q13" s="47"/>
    </row>
    <row r="14" spans="1:17" ht="0.75" customHeight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G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TRÓJKA KOBYŁKA 1</v>
      </c>
      <c r="D20" s="117"/>
      <c r="E20" s="116" t="str">
        <f>VLOOKUP($B$1&amp;E19,'Lista Zespołów'!$A$4:$E$147,3,FALSE)</f>
        <v>MDK WARSZAWA 1</v>
      </c>
      <c r="F20" s="117"/>
      <c r="G20" s="116" t="str">
        <f>VLOOKUP($B$1&amp;G19,'Lista Zespołów'!$A$4:$E$147,3,FALSE)</f>
        <v>VOLLEY RADZIEJOWICE 1</v>
      </c>
      <c r="H20" s="117"/>
      <c r="I20" s="116" t="str">
        <f>VLOOKUP($B$1&amp;I19,'Lista Zespołów'!$A$4:$E$147,3,FALSE)</f>
        <v>ISKRA WARSZAWA 2</v>
      </c>
      <c r="J20" s="117"/>
      <c r="K20" s="126" t="str">
        <f>VLOOKUP($B$1&amp;K19,'Lista Zespołów'!$A$4:$E$147,3,FALSE)</f>
        <v>POLONEZ WYSZKÓW 3</v>
      </c>
      <c r="L20" s="127"/>
      <c r="M20" s="116" t="str">
        <f>VLOOKUP($B$1&amp;M19,'Lista Zespołów'!$A$4:$E$147,3,FALSE)</f>
        <v>MOS WOLA 4</v>
      </c>
      <c r="N20" s="117"/>
      <c r="O20" s="116" t="str">
        <f>VLOOKUP($B$1&amp;O19,'Lista Zespołów'!$A$4:$E$147,3,FALSE)</f>
        <v>UKS LESZNOWOLA 4</v>
      </c>
      <c r="P20" s="117"/>
      <c r="Q20" s="116" t="str">
        <f>VLOOKUP($B$1&amp;Q19,'Lista Zespołów'!$A$4:$E$147,3,FALSE)</f>
        <v>UKS PIĄTKA 5</v>
      </c>
      <c r="R20" s="117"/>
      <c r="S20" s="116">
        <f>VLOOKUP($B$1&amp;S19,'Lista Zespołów'!$A$4:$E$147,3,FALSE)</f>
        <v>0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TRÓJKA KOBYŁKA 1</v>
      </c>
      <c r="C21" s="85" t="s">
        <v>14</v>
      </c>
      <c r="D21" s="86" t="s">
        <v>14</v>
      </c>
      <c r="E21" s="17">
        <v>15</v>
      </c>
      <c r="F21" s="24">
        <v>2</v>
      </c>
      <c r="G21" s="17">
        <v>15</v>
      </c>
      <c r="H21" s="24">
        <v>3</v>
      </c>
      <c r="I21" s="17">
        <v>15</v>
      </c>
      <c r="J21" s="24">
        <v>4</v>
      </c>
      <c r="K21" s="17">
        <v>15</v>
      </c>
      <c r="L21" s="24">
        <v>4</v>
      </c>
      <c r="M21" s="17">
        <v>15</v>
      </c>
      <c r="N21" s="24">
        <v>9</v>
      </c>
      <c r="O21" s="89">
        <v>15</v>
      </c>
      <c r="P21" s="72">
        <v>1</v>
      </c>
      <c r="Q21" s="89">
        <v>15</v>
      </c>
      <c r="R21" s="72">
        <v>3</v>
      </c>
      <c r="S21" s="89"/>
      <c r="T21" s="72"/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>MDK WARSZAWA 1</v>
      </c>
      <c r="C22" s="61">
        <f>IF(F21="","",F21)</f>
        <v>2</v>
      </c>
      <c r="D22" s="62">
        <f>IF(E21="","",E21)</f>
        <v>15</v>
      </c>
      <c r="E22" s="83" t="s">
        <v>14</v>
      </c>
      <c r="F22" s="87" t="s">
        <v>14</v>
      </c>
      <c r="G22" s="21">
        <v>11</v>
      </c>
      <c r="H22" s="25">
        <v>15</v>
      </c>
      <c r="I22" s="21">
        <v>14</v>
      </c>
      <c r="J22" s="25">
        <v>16</v>
      </c>
      <c r="K22" s="21">
        <v>15</v>
      </c>
      <c r="L22" s="25">
        <v>12</v>
      </c>
      <c r="M22" s="21">
        <v>6</v>
      </c>
      <c r="N22" s="25">
        <v>15</v>
      </c>
      <c r="O22" s="90">
        <v>15</v>
      </c>
      <c r="P22" s="81">
        <v>12</v>
      </c>
      <c r="Q22" s="90">
        <v>15</v>
      </c>
      <c r="R22" s="81">
        <v>11</v>
      </c>
      <c r="S22" s="90"/>
      <c r="T22" s="81"/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VOLLEY RADZIEJOWICE 1</v>
      </c>
      <c r="C23" s="60">
        <f>IF(H21="","",H21)</f>
        <v>3</v>
      </c>
      <c r="D23" s="63">
        <f>IF(G21="","",G21)</f>
        <v>15</v>
      </c>
      <c r="E23" s="60">
        <f>IF(H22="","",H22)</f>
        <v>15</v>
      </c>
      <c r="F23" s="63">
        <f>IF(G22="","",G22)</f>
        <v>11</v>
      </c>
      <c r="G23" s="88" t="s">
        <v>14</v>
      </c>
      <c r="H23" s="86" t="s">
        <v>14</v>
      </c>
      <c r="I23" s="17">
        <v>0</v>
      </c>
      <c r="J23" s="24">
        <v>15</v>
      </c>
      <c r="K23" s="17">
        <v>0</v>
      </c>
      <c r="L23" s="24">
        <v>15</v>
      </c>
      <c r="M23" s="17">
        <v>6</v>
      </c>
      <c r="N23" s="24">
        <v>15</v>
      </c>
      <c r="O23" s="91">
        <v>15</v>
      </c>
      <c r="P23" s="72">
        <v>5</v>
      </c>
      <c r="Q23" s="91">
        <v>0</v>
      </c>
      <c r="R23" s="72">
        <v>15</v>
      </c>
      <c r="S23" s="91"/>
      <c r="T23" s="72"/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ISKRA WARSZAWA 2</v>
      </c>
      <c r="C24" s="61">
        <f>IF(J21="","",J21)</f>
        <v>4</v>
      </c>
      <c r="D24" s="62">
        <f>IF(I21="","",I21)</f>
        <v>15</v>
      </c>
      <c r="E24" s="61">
        <f>IF(J22="","",J22)</f>
        <v>16</v>
      </c>
      <c r="F24" s="62">
        <f>IF(I22="","",I22)</f>
        <v>14</v>
      </c>
      <c r="G24" s="61">
        <f>IF(J23="","",J23)</f>
        <v>15</v>
      </c>
      <c r="H24" s="62">
        <f>IF(I23="","",I23)</f>
        <v>0</v>
      </c>
      <c r="I24" s="83" t="s">
        <v>14</v>
      </c>
      <c r="J24" s="87" t="s">
        <v>14</v>
      </c>
      <c r="K24" s="21">
        <v>15</v>
      </c>
      <c r="L24" s="25">
        <v>2</v>
      </c>
      <c r="M24" s="21">
        <v>11</v>
      </c>
      <c r="N24" s="25">
        <v>15</v>
      </c>
      <c r="O24" s="90">
        <v>15</v>
      </c>
      <c r="P24" s="81">
        <v>3</v>
      </c>
      <c r="Q24" s="90">
        <v>15</v>
      </c>
      <c r="R24" s="81">
        <v>13</v>
      </c>
      <c r="S24" s="90"/>
      <c r="T24" s="81"/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POLONEZ WYSZKÓW 3</v>
      </c>
      <c r="C25" s="61">
        <f>IF(L21="","",L21)</f>
        <v>4</v>
      </c>
      <c r="D25" s="62">
        <f>IF(K21="","",K21)</f>
        <v>15</v>
      </c>
      <c r="E25" s="61">
        <f>IF(L22="","",L22)</f>
        <v>12</v>
      </c>
      <c r="F25" s="62">
        <f>IF(K22="","",K22)</f>
        <v>15</v>
      </c>
      <c r="G25" s="61">
        <f>IF(L23="","",L23)</f>
        <v>15</v>
      </c>
      <c r="H25" s="62">
        <f>IF(K23="","",K23)</f>
        <v>0</v>
      </c>
      <c r="I25" s="61">
        <f>IF(L24="","",L24)</f>
        <v>2</v>
      </c>
      <c r="J25" s="62">
        <f>IF(K24="","",K24)</f>
        <v>15</v>
      </c>
      <c r="K25" s="83" t="s">
        <v>14</v>
      </c>
      <c r="L25" s="82" t="s">
        <v>14</v>
      </c>
      <c r="M25" s="17">
        <v>5</v>
      </c>
      <c r="N25" s="24">
        <v>15</v>
      </c>
      <c r="O25" s="91">
        <v>15</v>
      </c>
      <c r="P25" s="72">
        <v>10</v>
      </c>
      <c r="Q25" s="91">
        <v>15</v>
      </c>
      <c r="R25" s="72">
        <v>5</v>
      </c>
      <c r="S25" s="91"/>
      <c r="T25" s="72"/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MOS WOLA 4</v>
      </c>
      <c r="C26" s="61">
        <f>IF(N21="","",N21)</f>
        <v>9</v>
      </c>
      <c r="D26" s="62">
        <f>IF(M21="","",M21)</f>
        <v>15</v>
      </c>
      <c r="E26" s="61">
        <f>IF(N22="","",N22)</f>
        <v>15</v>
      </c>
      <c r="F26" s="62">
        <f>IF(M22="","",M22)</f>
        <v>6</v>
      </c>
      <c r="G26" s="61">
        <f>IF(N23="","",N23)</f>
        <v>15</v>
      </c>
      <c r="H26" s="62">
        <f>IF(M23="","",M23)</f>
        <v>6</v>
      </c>
      <c r="I26" s="61">
        <f>IF(N$24="","",N$24)</f>
        <v>15</v>
      </c>
      <c r="J26" s="62">
        <f>IF(M24="","",M24)</f>
        <v>11</v>
      </c>
      <c r="K26" s="61">
        <f>IF(N25="","",N25)</f>
        <v>15</v>
      </c>
      <c r="L26" s="62">
        <f>IF(M25="","",M25)</f>
        <v>5</v>
      </c>
      <c r="M26" s="83" t="s">
        <v>14</v>
      </c>
      <c r="N26" s="82" t="s">
        <v>14</v>
      </c>
      <c r="O26" s="90">
        <v>15</v>
      </c>
      <c r="P26" s="95">
        <v>3</v>
      </c>
      <c r="Q26" s="90">
        <v>15</v>
      </c>
      <c r="R26" s="95">
        <v>4</v>
      </c>
      <c r="S26" s="90"/>
      <c r="T26" s="95"/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UKS LESZNOWOLA 4</v>
      </c>
      <c r="C27" s="61">
        <f>IF(P21="","",P21)</f>
        <v>1</v>
      </c>
      <c r="D27" s="62">
        <f>IF(O21="","",O21)</f>
        <v>15</v>
      </c>
      <c r="E27" s="61">
        <f>IF(P22="","",P22)</f>
        <v>12</v>
      </c>
      <c r="F27" s="62">
        <f>IF(O22="","",O22)</f>
        <v>15</v>
      </c>
      <c r="G27" s="61">
        <f>IF(P$23="","",P$23)</f>
        <v>5</v>
      </c>
      <c r="H27" s="62">
        <f>IF(O$23="","",O$23)</f>
        <v>15</v>
      </c>
      <c r="I27" s="61">
        <f>IF(P24="","",P24)</f>
        <v>3</v>
      </c>
      <c r="J27" s="62">
        <f>IF(O$24="","",O$24)</f>
        <v>15</v>
      </c>
      <c r="K27" s="61">
        <f>IF(P$25="","",P$25)</f>
        <v>10</v>
      </c>
      <c r="L27" s="62">
        <f>IF(O$25="","",O$25)</f>
        <v>15</v>
      </c>
      <c r="M27" s="61">
        <f>IF(P$26="","",P$26)</f>
        <v>3</v>
      </c>
      <c r="N27" s="62">
        <f>IF(O$26="","",O$26)</f>
        <v>15</v>
      </c>
      <c r="O27" s="83" t="s">
        <v>14</v>
      </c>
      <c r="P27" s="82" t="s">
        <v>14</v>
      </c>
      <c r="Q27" s="90">
        <v>15</v>
      </c>
      <c r="R27" s="95">
        <v>11</v>
      </c>
      <c r="S27" s="90"/>
      <c r="T27" s="95"/>
      <c r="U27" s="90"/>
      <c r="V27" s="96"/>
      <c r="W27" s="90"/>
      <c r="X27" s="95"/>
      <c r="Y27" s="92"/>
      <c r="Z27" s="93"/>
    </row>
    <row r="28" spans="1:26" ht="73.5" customHeight="1" thickBot="1">
      <c r="A28" s="59">
        <v>8</v>
      </c>
      <c r="B28" s="65" t="str">
        <f>VLOOKUP($B$1&amp;A28,'Lista Zespołów'!$A$4:$E$147,3,FALSE)</f>
        <v>UKS PIĄTKA 5</v>
      </c>
      <c r="C28" s="61">
        <f>IF(R21="","",R21)</f>
        <v>3</v>
      </c>
      <c r="D28" s="62">
        <f>IF(Q21="","",Q21)</f>
        <v>15</v>
      </c>
      <c r="E28" s="61">
        <f>IF(R22="","",R22)</f>
        <v>11</v>
      </c>
      <c r="F28" s="62">
        <f>IF(Q22="","",Q22)</f>
        <v>15</v>
      </c>
      <c r="G28" s="61">
        <f>IF(R$23="","",R$23)</f>
        <v>15</v>
      </c>
      <c r="H28" s="62">
        <f>IF(Q$23="","",Q$23)</f>
        <v>0</v>
      </c>
      <c r="I28" s="61">
        <f>IF(R24="","",R24)</f>
        <v>13</v>
      </c>
      <c r="J28" s="62">
        <f>IF(Q$24="","",Q$24)</f>
        <v>15</v>
      </c>
      <c r="K28" s="61">
        <f>IF(R$25="","",R$25)</f>
        <v>5</v>
      </c>
      <c r="L28" s="62">
        <f>IF(Q$25="","",Q$25)</f>
        <v>15</v>
      </c>
      <c r="M28" s="61">
        <f>IF(R$26="","",R$26)</f>
        <v>4</v>
      </c>
      <c r="N28" s="62">
        <f>IF(Q$26="","",Q$26)</f>
        <v>15</v>
      </c>
      <c r="O28" s="61">
        <f>IF($R$27="","",$R$27)</f>
        <v>11</v>
      </c>
      <c r="P28" s="62">
        <f>IF($Q$27="","",$Q$27)</f>
        <v>15</v>
      </c>
      <c r="Q28" s="83" t="s">
        <v>14</v>
      </c>
      <c r="R28" s="82" t="s">
        <v>14</v>
      </c>
      <c r="S28" s="90"/>
      <c r="T28" s="95"/>
      <c r="U28" s="90"/>
      <c r="V28" s="96"/>
      <c r="W28" s="90"/>
      <c r="X28" s="95"/>
      <c r="Y28" s="21"/>
      <c r="Z28" s="81"/>
    </row>
    <row r="29" spans="1:26" ht="73.5" customHeight="1" hidden="1" thickBot="1">
      <c r="A29" s="59">
        <v>9</v>
      </c>
      <c r="B29" s="65">
        <f>VLOOKUP($B$1&amp;A29,'Lista Zespołów'!$A$4:$E$147,3,FALSE)</f>
        <v>0</v>
      </c>
      <c r="C29" s="61" t="str">
        <f>IF(T21="","",T21)</f>
        <v/>
      </c>
      <c r="D29" s="62" t="str">
        <f>IF(S21="","",S21)</f>
        <v/>
      </c>
      <c r="E29" s="61" t="str">
        <f>IF(T22="","",T22)</f>
        <v/>
      </c>
      <c r="F29" s="62" t="str">
        <f>IF(S22="","",S22)</f>
        <v/>
      </c>
      <c r="G29" s="61" t="str">
        <f>IF(T$23="","",T$23)</f>
        <v/>
      </c>
      <c r="H29" s="62" t="str">
        <f>IF(S$23="","",S$23)</f>
        <v/>
      </c>
      <c r="I29" s="61" t="str">
        <f>IF(T24="","",T24)</f>
        <v/>
      </c>
      <c r="J29" s="62" t="str">
        <f>IF(S$24="","",S$24)</f>
        <v/>
      </c>
      <c r="K29" s="61" t="str">
        <f>IF(T$25="","",T$25)</f>
        <v/>
      </c>
      <c r="L29" s="62" t="str">
        <f>IF(S$25="","",S$25)</f>
        <v/>
      </c>
      <c r="M29" s="61" t="str">
        <f>IF(T$26="","",T$26)</f>
        <v/>
      </c>
      <c r="N29" s="62" t="str">
        <f>IF(S$26="","",S$26)</f>
        <v/>
      </c>
      <c r="O29" s="61" t="str">
        <f>IF($T$27="","",$T$27)</f>
        <v/>
      </c>
      <c r="P29" s="62" t="str">
        <f>IF($S$27="","",$S$27)</f>
        <v/>
      </c>
      <c r="Q29" s="61" t="str">
        <f>IF($T$28="","",$T$28)</f>
        <v/>
      </c>
      <c r="R29" s="62" t="str">
        <f>IF($S$28="","",$S$28)</f>
        <v/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1.5" customHeight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hidden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hidden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TRÓJKA KOBYŁKA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G1</v>
      </c>
      <c r="I34" s="54" t="s">
        <v>15</v>
      </c>
      <c r="J34" s="53" t="str">
        <f>$B$1&amp;12</f>
        <v>G12</v>
      </c>
    </row>
    <row r="35" spans="1:10" ht="17.5">
      <c r="A35" s="44">
        <v>2</v>
      </c>
      <c r="B35" s="48" t="str">
        <f>VLOOKUP(H35,'Lista Zespołów'!$A$4:$E$147,3,FALSE)</f>
        <v>MDK WARSZAWA 1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G2</v>
      </c>
      <c r="I35" s="54" t="s">
        <v>15</v>
      </c>
      <c r="J35" s="53" t="str">
        <f>$B$1&amp;11</f>
        <v>G11</v>
      </c>
    </row>
    <row r="36" spans="1:10" ht="17.5">
      <c r="A36" s="44">
        <v>3</v>
      </c>
      <c r="B36" s="48" t="str">
        <f>VLOOKUP(H36,'Lista Zespołów'!$A$4:$E$147,3,FALSE)</f>
        <v>VOLLEY RADZIEJOWICE 1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G3</v>
      </c>
      <c r="I36" s="54" t="s">
        <v>15</v>
      </c>
      <c r="J36" s="55" t="str">
        <f>$B$1&amp;10</f>
        <v>G10</v>
      </c>
    </row>
    <row r="37" spans="1:10" ht="17.5">
      <c r="A37" s="44">
        <v>4</v>
      </c>
      <c r="B37" s="48" t="str">
        <f>VLOOKUP(H37,'Lista Zespołów'!$A$4:$E$147,3,FALSE)</f>
        <v>ISKRA WARSZAWA 2</v>
      </c>
      <c r="C37" s="49" t="s">
        <v>15</v>
      </c>
      <c r="D37" s="48">
        <f>VLOOKUP(J37,'Lista Zespołów'!$A$4:$E$147,3,FALSE)</f>
        <v>0</v>
      </c>
      <c r="F37" t="s">
        <v>16</v>
      </c>
      <c r="G37" s="52">
        <v>4</v>
      </c>
      <c r="H37" s="53" t="str">
        <f>$B$1&amp;4</f>
        <v>G4</v>
      </c>
      <c r="I37" s="54" t="s">
        <v>15</v>
      </c>
      <c r="J37" s="55" t="str">
        <f>$B$1&amp;9</f>
        <v>G9</v>
      </c>
    </row>
    <row r="38" spans="1:10" ht="17.5">
      <c r="A38" s="44">
        <v>5</v>
      </c>
      <c r="B38" s="48" t="str">
        <f>VLOOKUP(H38,'Lista Zespołów'!$A$4:$E$147,3,FALSE)</f>
        <v>POLONEZ WYSZKÓW 3</v>
      </c>
      <c r="C38" s="49" t="s">
        <v>15</v>
      </c>
      <c r="D38" s="48" t="str">
        <f>VLOOKUP(J38,'Lista Zespołów'!$A$4:$E$147,3,FALSE)</f>
        <v>UKS PIĄTKA 5</v>
      </c>
      <c r="F38" t="s">
        <v>16</v>
      </c>
      <c r="G38" s="52">
        <v>5</v>
      </c>
      <c r="H38" s="53" t="str">
        <f>$B$1&amp;5</f>
        <v>G5</v>
      </c>
      <c r="I38" s="54" t="s">
        <v>15</v>
      </c>
      <c r="J38" s="55" t="str">
        <f>$B$1&amp;8</f>
        <v>G8</v>
      </c>
    </row>
    <row r="39" spans="1:10" ht="17.5">
      <c r="A39" s="44">
        <v>6</v>
      </c>
      <c r="B39" s="48" t="str">
        <f>VLOOKUP(H39,'Lista Zespołów'!$A$4:$E$147,3,FALSE)</f>
        <v>MOS WOLA 4</v>
      </c>
      <c r="C39" s="49" t="s">
        <v>15</v>
      </c>
      <c r="D39" s="48" t="str">
        <f>VLOOKUP(J39,'Lista Zespołów'!$A$4:$E$147,3,FALSE)</f>
        <v>UKS LESZNOWOLA 4</v>
      </c>
      <c r="F39" t="s">
        <v>16</v>
      </c>
      <c r="G39" s="52">
        <v>6</v>
      </c>
      <c r="H39" s="53" t="str">
        <f>$B$1&amp;6</f>
        <v>G6</v>
      </c>
      <c r="I39" s="54" t="s">
        <v>15</v>
      </c>
      <c r="J39" s="55" t="str">
        <f>$B$1&amp;7</f>
        <v>G7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UKS LESZNOWOLA 4</v>
      </c>
      <c r="F41" t="s">
        <v>16</v>
      </c>
      <c r="G41" s="44">
        <v>5</v>
      </c>
      <c r="H41" s="53" t="str">
        <f>$B$1&amp;12</f>
        <v>G12</v>
      </c>
      <c r="I41" s="54" t="s">
        <v>15</v>
      </c>
      <c r="J41" s="53" t="str">
        <f>$B$1&amp;7</f>
        <v>G7</v>
      </c>
    </row>
    <row r="42" spans="1:10" ht="17.5">
      <c r="A42" s="44">
        <v>8</v>
      </c>
      <c r="B42" s="48" t="str">
        <f>VLOOKUP(H42,'Lista Zespołów'!$A$4:$E$147,3,FALSE)</f>
        <v>UKS PIĄTKA 5</v>
      </c>
      <c r="C42" s="49" t="s">
        <v>15</v>
      </c>
      <c r="D42" s="48" t="str">
        <f>VLOOKUP(J42,'Lista Zespołów'!$A$4:$E$147,3,FALSE)</f>
        <v>MOS WOLA 4</v>
      </c>
      <c r="F42" t="s">
        <v>16</v>
      </c>
      <c r="G42" s="44">
        <v>6</v>
      </c>
      <c r="H42" s="53" t="str">
        <f>$B$1&amp;8</f>
        <v>G8</v>
      </c>
      <c r="I42" s="54" t="s">
        <v>15</v>
      </c>
      <c r="J42" s="53" t="str">
        <f>$B$1&amp;6</f>
        <v>G6</v>
      </c>
    </row>
    <row r="43" spans="1:10" ht="17.5">
      <c r="A43" s="44">
        <v>9</v>
      </c>
      <c r="B43" s="48">
        <f>VLOOKUP(H43,'Lista Zespołów'!$A$4:$E$147,3,FALSE)</f>
        <v>0</v>
      </c>
      <c r="C43" s="49" t="s">
        <v>15</v>
      </c>
      <c r="D43" s="48" t="str">
        <f>VLOOKUP(J43,'Lista Zespołów'!$A$4:$E$147,3,FALSE)</f>
        <v>POLONEZ WYSZKÓW 3</v>
      </c>
      <c r="F43" t="s">
        <v>16</v>
      </c>
      <c r="G43" s="44">
        <v>7</v>
      </c>
      <c r="H43" s="55" t="str">
        <f>$B$1&amp;9</f>
        <v>G9</v>
      </c>
      <c r="I43" s="54" t="s">
        <v>15</v>
      </c>
      <c r="J43" s="55" t="str">
        <f>$B$1&amp;5</f>
        <v>G5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ISKRA WARSZAWA 2</v>
      </c>
      <c r="F44" t="s">
        <v>16</v>
      </c>
      <c r="G44" s="44">
        <v>8</v>
      </c>
      <c r="H44" s="55" t="str">
        <f>$B$1&amp;10</f>
        <v>G10</v>
      </c>
      <c r="I44" s="54" t="s">
        <v>15</v>
      </c>
      <c r="J44" s="55" t="str">
        <f>$B$1&amp;4</f>
        <v>G4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VOLLEY RADZIEJOWICE 1</v>
      </c>
      <c r="F45" t="s">
        <v>16</v>
      </c>
      <c r="G45" s="44">
        <v>9</v>
      </c>
      <c r="H45" s="55" t="str">
        <f>$B$1&amp;11</f>
        <v>G11</v>
      </c>
      <c r="I45" s="54" t="s">
        <v>15</v>
      </c>
      <c r="J45" s="55" t="str">
        <f>$B$1&amp;3</f>
        <v>G3</v>
      </c>
    </row>
    <row r="46" spans="1:10" ht="17.5">
      <c r="A46" s="44">
        <v>12</v>
      </c>
      <c r="B46" s="48" t="str">
        <f>VLOOKUP(H46,'Lista Zespołów'!$A$4:$E$147,3,FALSE)</f>
        <v>TRÓJKA KOBYŁKA 1</v>
      </c>
      <c r="C46" s="49" t="s">
        <v>15</v>
      </c>
      <c r="D46" s="48" t="str">
        <f>VLOOKUP(J46,'Lista Zespołów'!$A$4:$E$147,3,FALSE)</f>
        <v>MDK WARSZAWA 1</v>
      </c>
      <c r="F46" t="s">
        <v>16</v>
      </c>
      <c r="G46" s="44">
        <v>10</v>
      </c>
      <c r="H46" s="55" t="str">
        <f>$B$1&amp;1</f>
        <v>G1</v>
      </c>
      <c r="I46" s="54" t="s">
        <v>15</v>
      </c>
      <c r="J46" s="55" t="str">
        <f>$B$1&amp;2</f>
        <v>G2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>MDK WARSZAWA 1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G2</v>
      </c>
      <c r="I48" s="54" t="s">
        <v>15</v>
      </c>
      <c r="J48" s="53" t="str">
        <f>$B$1&amp;12</f>
        <v>G12</v>
      </c>
    </row>
    <row r="49" spans="1:10" ht="17.5">
      <c r="A49" s="44">
        <v>14</v>
      </c>
      <c r="B49" s="48" t="str">
        <f>VLOOKUP(H49,'Lista Zespołów'!$A$4:$E$147,3,FALSE)</f>
        <v>VOLLEY RADZIEJOWICE 1</v>
      </c>
      <c r="C49" s="49" t="s">
        <v>15</v>
      </c>
      <c r="D49" s="48" t="str">
        <f>VLOOKUP(J49,'Lista Zespołów'!$A$4:$E$147,3,FALSE)</f>
        <v>TRÓJKA KOBYŁKA 1</v>
      </c>
      <c r="F49" t="s">
        <v>16</v>
      </c>
      <c r="G49" s="44">
        <v>10</v>
      </c>
      <c r="H49" s="53" t="str">
        <f>$B$1&amp;3</f>
        <v>G3</v>
      </c>
      <c r="I49" s="54" t="s">
        <v>15</v>
      </c>
      <c r="J49" s="53" t="str">
        <f>$B$1&amp;1</f>
        <v>G1</v>
      </c>
    </row>
    <row r="50" spans="1:10" ht="17.5">
      <c r="A50" s="44">
        <v>15</v>
      </c>
      <c r="B50" s="48" t="str">
        <f>VLOOKUP(H50,'Lista Zespołów'!$A$4:$E$147,3,FALSE)</f>
        <v>ISKRA WARSZAWA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G4</v>
      </c>
      <c r="I50" s="54" t="s">
        <v>15</v>
      </c>
      <c r="J50" s="55" t="str">
        <f>$B$1&amp;11</f>
        <v>G11</v>
      </c>
    </row>
    <row r="51" spans="1:10" ht="17.5">
      <c r="A51" s="44">
        <v>16</v>
      </c>
      <c r="B51" s="48" t="str">
        <f>VLOOKUP(H51,'Lista Zespołów'!$A$4:$E$147,3,FALSE)</f>
        <v>POLONEZ WYSZKÓW 3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G5</v>
      </c>
      <c r="I51" s="54" t="s">
        <v>15</v>
      </c>
      <c r="J51" s="55" t="str">
        <f>$B$1&amp;10</f>
        <v>G10</v>
      </c>
    </row>
    <row r="52" spans="1:10" ht="17.5">
      <c r="A52" s="44">
        <v>17</v>
      </c>
      <c r="B52" s="48" t="str">
        <f>VLOOKUP(H52,'Lista Zespołów'!$A$4:$E$147,3,FALSE)</f>
        <v>MOS WOLA 4</v>
      </c>
      <c r="C52" s="49" t="s">
        <v>15</v>
      </c>
      <c r="D52" s="48">
        <f>VLOOKUP(J52,'Lista Zespołów'!$A$4:$E$147,3,FALSE)</f>
        <v>0</v>
      </c>
      <c r="F52" t="s">
        <v>16</v>
      </c>
      <c r="G52" s="44">
        <v>13</v>
      </c>
      <c r="H52" s="55" t="str">
        <f>$B$1&amp;6</f>
        <v>G6</v>
      </c>
      <c r="I52" s="54" t="s">
        <v>15</v>
      </c>
      <c r="J52" s="55" t="str">
        <f>$B$1&amp;9</f>
        <v>G9</v>
      </c>
    </row>
    <row r="53" spans="1:10" ht="17.5">
      <c r="A53" s="44">
        <v>18</v>
      </c>
      <c r="B53" s="48" t="str">
        <f>VLOOKUP(H53,'Lista Zespołów'!$A$4:$E$147,3,FALSE)</f>
        <v>UKS LESZNOWOLA 4</v>
      </c>
      <c r="C53" s="49" t="s">
        <v>15</v>
      </c>
      <c r="D53" s="48" t="str">
        <f>VLOOKUP(J53,'Lista Zespołów'!$A$4:$E$147,3,FALSE)</f>
        <v>UKS PIĄTKA 5</v>
      </c>
      <c r="F53" t="s">
        <v>16</v>
      </c>
      <c r="G53" s="44">
        <v>14</v>
      </c>
      <c r="H53" s="55" t="str">
        <f>$B$1&amp;7</f>
        <v>G7</v>
      </c>
      <c r="I53" s="54" t="s">
        <v>15</v>
      </c>
      <c r="J53" s="55" t="str">
        <f>$B$1&amp;8</f>
        <v>G8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>UKS PIĄTKA 5</v>
      </c>
      <c r="F55" t="s">
        <v>16</v>
      </c>
      <c r="G55" s="44">
        <v>13</v>
      </c>
      <c r="H55" s="55" t="str">
        <f>$B$1&amp;12</f>
        <v>G12</v>
      </c>
      <c r="I55" s="54" t="s">
        <v>15</v>
      </c>
      <c r="J55" s="55" t="str">
        <f>$B$1&amp;8</f>
        <v>G8</v>
      </c>
    </row>
    <row r="56" spans="1:10" ht="17.5">
      <c r="A56" s="44">
        <v>20</v>
      </c>
      <c r="B56" s="48">
        <f>VLOOKUP(H56,'Lista Zespołów'!$A$4:$E$147,3,FALSE)</f>
        <v>0</v>
      </c>
      <c r="C56" s="49" t="s">
        <v>15</v>
      </c>
      <c r="D56" s="48" t="str">
        <f>VLOOKUP(J56,'Lista Zespołów'!$A$4:$E$147,3,FALSE)</f>
        <v>UKS LESZNOWOLA 4</v>
      </c>
      <c r="F56" t="s">
        <v>16</v>
      </c>
      <c r="G56" s="44">
        <v>14</v>
      </c>
      <c r="H56" s="55" t="str">
        <f>$B$1&amp;9</f>
        <v>G9</v>
      </c>
      <c r="I56" s="54" t="s">
        <v>15</v>
      </c>
      <c r="J56" s="55" t="str">
        <f>$B$1&amp;7</f>
        <v>G7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MOS WOLA 4</v>
      </c>
      <c r="F57" t="s">
        <v>16</v>
      </c>
      <c r="G57" s="44">
        <v>15</v>
      </c>
      <c r="H57" s="55" t="str">
        <f>$B$1&amp;10</f>
        <v>G10</v>
      </c>
      <c r="I57" s="54" t="s">
        <v>15</v>
      </c>
      <c r="J57" s="55" t="str">
        <f>$B$1&amp;6</f>
        <v>G6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POLONEZ WYSZKÓW 3</v>
      </c>
      <c r="F58" t="s">
        <v>16</v>
      </c>
      <c r="G58" s="44">
        <v>16</v>
      </c>
      <c r="H58" s="55" t="str">
        <f>$B$1&amp;11</f>
        <v>G11</v>
      </c>
      <c r="I58" s="54" t="s">
        <v>15</v>
      </c>
      <c r="J58" s="55" t="str">
        <f>$B$1&amp;5</f>
        <v>G5</v>
      </c>
    </row>
    <row r="59" spans="1:10" ht="17.5">
      <c r="A59" s="44">
        <v>23</v>
      </c>
      <c r="B59" s="48" t="str">
        <f>VLOOKUP(H59,'Lista Zespołów'!$A$4:$E$147,3,FALSE)</f>
        <v>TRÓJKA KOBYŁKA 1</v>
      </c>
      <c r="C59" s="51" t="s">
        <v>15</v>
      </c>
      <c r="D59" s="48" t="str">
        <f>VLOOKUP(J59,'Lista Zespołów'!$A$4:$E$147,3,FALSE)</f>
        <v>ISKRA WARSZAWA 2</v>
      </c>
      <c r="F59" t="s">
        <v>16</v>
      </c>
      <c r="G59" s="44">
        <v>17</v>
      </c>
      <c r="H59" s="55" t="str">
        <f>$B$1&amp;1</f>
        <v>G1</v>
      </c>
      <c r="I59" s="54" t="s">
        <v>15</v>
      </c>
      <c r="J59" s="55" t="str">
        <f>$B$1&amp;4</f>
        <v>G4</v>
      </c>
    </row>
    <row r="60" spans="1:10" ht="17.5">
      <c r="A60" s="44">
        <v>24</v>
      </c>
      <c r="B60" s="48" t="str">
        <f>VLOOKUP(H60,'Lista Zespołów'!$A$4:$E$147,3,FALSE)</f>
        <v>MDK WARSZAWA 1</v>
      </c>
      <c r="C60" s="51" t="s">
        <v>15</v>
      </c>
      <c r="D60" s="48" t="str">
        <f>VLOOKUP(J60,'Lista Zespołów'!$A$4:$E$147,3,FALSE)</f>
        <v>VOLLEY RADZIEJOWICE 1</v>
      </c>
      <c r="F60" t="s">
        <v>16</v>
      </c>
      <c r="G60" s="44">
        <v>18</v>
      </c>
      <c r="H60" s="55" t="str">
        <f aca="true" t="shared" si="13" ref="H60">$B$1&amp;2</f>
        <v>G2</v>
      </c>
      <c r="I60" s="54" t="s">
        <v>15</v>
      </c>
      <c r="J60" s="55" t="str">
        <f aca="true" t="shared" si="14" ref="J60">$B$1&amp;3</f>
        <v>G3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VOLLEY RADZIEJOWICE 1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G3</v>
      </c>
      <c r="I62" s="54" t="s">
        <v>15</v>
      </c>
      <c r="J62" s="55" t="str">
        <f>$B$1&amp;12</f>
        <v>G12</v>
      </c>
    </row>
    <row r="63" spans="1:10" ht="17.5">
      <c r="A63" s="44">
        <v>26</v>
      </c>
      <c r="B63" s="48" t="str">
        <f>VLOOKUP(H63,'Lista Zespołów'!$A$4:$E$147,3,FALSE)</f>
        <v>ISKRA WARSZAWA 2</v>
      </c>
      <c r="C63" s="51" t="s">
        <v>15</v>
      </c>
      <c r="D63" s="48" t="str">
        <f>VLOOKUP(J63,'Lista Zespołów'!$A$4:$E$147,3,FALSE)</f>
        <v>MDK WARSZAWA 1</v>
      </c>
      <c r="F63" t="s">
        <v>16</v>
      </c>
      <c r="G63" s="44">
        <v>18</v>
      </c>
      <c r="H63" s="55" t="str">
        <f>$B$1&amp;4</f>
        <v>G4</v>
      </c>
      <c r="I63" s="54" t="s">
        <v>15</v>
      </c>
      <c r="J63" s="55" t="str">
        <f>$B$1&amp;2</f>
        <v>G2</v>
      </c>
    </row>
    <row r="64" spans="1:10" ht="17.5">
      <c r="A64" s="44">
        <v>27</v>
      </c>
      <c r="B64" s="48" t="str">
        <f>VLOOKUP(H64,'Lista Zespołów'!$A$4:$E$147,3,FALSE)</f>
        <v>POLONEZ WYSZKÓW 3</v>
      </c>
      <c r="C64" s="51" t="s">
        <v>15</v>
      </c>
      <c r="D64" s="48" t="str">
        <f>VLOOKUP(J64,'Lista Zespołów'!$A$4:$E$147,3,FALSE)</f>
        <v>TRÓJKA KOBYŁKA 1</v>
      </c>
      <c r="F64" t="s">
        <v>16</v>
      </c>
      <c r="G64" s="44">
        <v>19</v>
      </c>
      <c r="H64" s="55" t="str">
        <f>$B$1&amp;5</f>
        <v>G5</v>
      </c>
      <c r="I64" s="54" t="s">
        <v>15</v>
      </c>
      <c r="J64" s="55" t="str">
        <f>$B$1&amp;1</f>
        <v>G1</v>
      </c>
    </row>
    <row r="65" spans="1:10" ht="18">
      <c r="A65" s="44">
        <v>28</v>
      </c>
      <c r="B65" s="48" t="str">
        <f>VLOOKUP(H65,'Lista Zespołów'!$A$4:$E$147,3,FALSE)</f>
        <v>MOS WOLA 4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G6</v>
      </c>
      <c r="I65" s="54" t="s">
        <v>15</v>
      </c>
      <c r="J65" s="55" t="str">
        <f>$B$1&amp;11</f>
        <v>G11</v>
      </c>
    </row>
    <row r="66" spans="1:10" ht="18">
      <c r="A66" s="44">
        <v>29</v>
      </c>
      <c r="B66" s="48" t="str">
        <f>VLOOKUP(H66,'Lista Zespołów'!$A$4:$E$147,3,FALSE)</f>
        <v>UKS LESZNOWOLA 4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G7</v>
      </c>
      <c r="I66" s="54" t="s">
        <v>15</v>
      </c>
      <c r="J66" s="55" t="str">
        <f>$B$1&amp;10</f>
        <v>G10</v>
      </c>
    </row>
    <row r="67" spans="1:10" ht="18">
      <c r="A67" s="44">
        <v>30</v>
      </c>
      <c r="B67" s="48" t="str">
        <f>VLOOKUP(H67,'Lista Zespołów'!$A$4:$E$147,3,FALSE)</f>
        <v>UKS PIĄTKA 5</v>
      </c>
      <c r="C67" s="74" t="s">
        <v>15</v>
      </c>
      <c r="D67" s="48">
        <f>VLOOKUP(J67,'Lista Zespołów'!$A$4:$E$147,3,FALSE)</f>
        <v>0</v>
      </c>
      <c r="F67" t="s">
        <v>16</v>
      </c>
      <c r="G67" s="44">
        <v>22</v>
      </c>
      <c r="H67" s="55" t="str">
        <f>$B$1&amp;8</f>
        <v>G8</v>
      </c>
      <c r="I67" s="54" t="s">
        <v>15</v>
      </c>
      <c r="J67" s="55" t="str">
        <f>$B$1&amp;9</f>
        <v>G9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>
        <f>VLOOKUP(J69,'Lista Zespołów'!$A$4:$E$147,3,FALSE)</f>
        <v>0</v>
      </c>
      <c r="F69" t="s">
        <v>16</v>
      </c>
      <c r="G69" s="44">
        <v>21</v>
      </c>
      <c r="H69" s="55" t="str">
        <f>$B$1&amp;12</f>
        <v>G12</v>
      </c>
      <c r="I69" s="54" t="s">
        <v>15</v>
      </c>
      <c r="J69" s="55" t="str">
        <f>$B$1&amp;9</f>
        <v>G9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>UKS PIĄTKA 5</v>
      </c>
      <c r="F70" t="s">
        <v>16</v>
      </c>
      <c r="G70" s="44">
        <v>22</v>
      </c>
      <c r="H70" s="55" t="str">
        <f>$B$1&amp;10</f>
        <v>G10</v>
      </c>
      <c r="I70" s="54" t="s">
        <v>15</v>
      </c>
      <c r="J70" s="55" t="str">
        <f>$B$1&amp;8</f>
        <v>G8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UKS LESZNOWOLA 4</v>
      </c>
      <c r="F71" t="s">
        <v>16</v>
      </c>
      <c r="G71" s="44">
        <v>23</v>
      </c>
      <c r="H71" s="55" t="str">
        <f>$B$1&amp;11</f>
        <v>G11</v>
      </c>
      <c r="I71" s="54" t="s">
        <v>15</v>
      </c>
      <c r="J71" s="55" t="str">
        <f>$B$1&amp;7</f>
        <v>G7</v>
      </c>
    </row>
    <row r="72" spans="1:10" ht="18">
      <c r="A72" s="44">
        <v>34</v>
      </c>
      <c r="B72" s="48" t="str">
        <f>VLOOKUP(H72,'Lista Zespołów'!$A$4:$E$147,3,FALSE)</f>
        <v>TRÓJKA KOBYŁKA 1</v>
      </c>
      <c r="C72" s="74" t="s">
        <v>15</v>
      </c>
      <c r="D72" s="48" t="str">
        <f>VLOOKUP(J72,'Lista Zespołów'!$A$4:$E$147,3,FALSE)</f>
        <v>MOS WOLA 4</v>
      </c>
      <c r="F72" t="s">
        <v>16</v>
      </c>
      <c r="G72" s="44">
        <v>24</v>
      </c>
      <c r="H72" s="55" t="str">
        <f>$B$1&amp;1</f>
        <v>G1</v>
      </c>
      <c r="I72" s="54" t="s">
        <v>15</v>
      </c>
      <c r="J72" s="55" t="str">
        <f>$B$1&amp;6</f>
        <v>G6</v>
      </c>
    </row>
    <row r="73" spans="1:10" ht="18">
      <c r="A73" s="44">
        <v>35</v>
      </c>
      <c r="B73" s="48" t="str">
        <f>VLOOKUP(H73,'Lista Zespołów'!$A$4:$E$147,3,FALSE)</f>
        <v>MDK WARSZAWA 1</v>
      </c>
      <c r="C73" s="74" t="s">
        <v>15</v>
      </c>
      <c r="D73" s="48" t="str">
        <f>VLOOKUP(J73,'Lista Zespołów'!$A$4:$E$147,3,FALSE)</f>
        <v>POLONEZ WYSZKÓW 3</v>
      </c>
      <c r="F73" t="s">
        <v>16</v>
      </c>
      <c r="G73" s="44">
        <v>25</v>
      </c>
      <c r="H73" s="55" t="str">
        <f>$B$1&amp;2</f>
        <v>G2</v>
      </c>
      <c r="I73" s="54" t="s">
        <v>15</v>
      </c>
      <c r="J73" s="55" t="str">
        <f>$B$1&amp;5</f>
        <v>G5</v>
      </c>
    </row>
    <row r="74" spans="1:10" ht="18">
      <c r="A74" s="44">
        <v>36</v>
      </c>
      <c r="B74" s="48" t="str">
        <f>VLOOKUP(H74,'Lista Zespołów'!$A$4:$E$147,3,FALSE)</f>
        <v>VOLLEY RADZIEJOWICE 1</v>
      </c>
      <c r="C74" s="74" t="s">
        <v>15</v>
      </c>
      <c r="D74" s="48" t="str">
        <f>VLOOKUP(J74,'Lista Zespołów'!$A$4:$E$147,3,FALSE)</f>
        <v>ISKRA WARSZAWA 2</v>
      </c>
      <c r="F74" t="s">
        <v>16</v>
      </c>
      <c r="G74" s="44">
        <v>26</v>
      </c>
      <c r="H74" s="55" t="str">
        <f aca="true" t="shared" si="15" ref="H74">$B$1&amp;3</f>
        <v>G3</v>
      </c>
      <c r="I74" s="54" t="s">
        <v>15</v>
      </c>
      <c r="J74" s="55" t="str">
        <f aca="true" t="shared" si="16" ref="J74">$B$1&amp;4</f>
        <v>G4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ISKRA WARSZAWA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G4</v>
      </c>
      <c r="I76" s="54" t="s">
        <v>15</v>
      </c>
      <c r="J76" s="55" t="str">
        <f>$B$1&amp;12</f>
        <v>G12</v>
      </c>
    </row>
    <row r="77" spans="1:10" ht="17.5">
      <c r="A77" s="44">
        <v>38</v>
      </c>
      <c r="B77" s="48" t="str">
        <f>VLOOKUP(H77,'Lista Zespołów'!$A$4:$E$147,3,FALSE)</f>
        <v>POLONEZ WYSZKÓW 3</v>
      </c>
      <c r="C77" s="51" t="s">
        <v>15</v>
      </c>
      <c r="D77" s="48" t="str">
        <f>VLOOKUP(J77,'Lista Zespołów'!$A$4:$E$147,3,FALSE)</f>
        <v>VOLLEY RADZIEJOWICE 1</v>
      </c>
      <c r="F77" t="s">
        <v>16</v>
      </c>
      <c r="G77" s="44">
        <v>26</v>
      </c>
      <c r="H77" s="55" t="str">
        <f>$B$1&amp;5</f>
        <v>G5</v>
      </c>
      <c r="I77" s="54" t="s">
        <v>15</v>
      </c>
      <c r="J77" s="55" t="str">
        <f>$B$1&amp;3</f>
        <v>G3</v>
      </c>
    </row>
    <row r="78" spans="1:10" ht="17.5">
      <c r="A78" s="44">
        <v>39</v>
      </c>
      <c r="B78" s="48" t="str">
        <f>VLOOKUP(H78,'Lista Zespołów'!$A$4:$E$147,3,FALSE)</f>
        <v>MOS WOLA 4</v>
      </c>
      <c r="C78" s="51" t="s">
        <v>15</v>
      </c>
      <c r="D78" s="48" t="str">
        <f>VLOOKUP(J78,'Lista Zespołów'!$A$4:$E$147,3,FALSE)</f>
        <v>MDK WARSZAWA 1</v>
      </c>
      <c r="F78" t="s">
        <v>16</v>
      </c>
      <c r="G78" s="44">
        <v>27</v>
      </c>
      <c r="H78" s="55" t="str">
        <f>$B$1&amp;6</f>
        <v>G6</v>
      </c>
      <c r="I78" s="54" t="s">
        <v>15</v>
      </c>
      <c r="J78" s="55" t="str">
        <f>$B$1&amp;2</f>
        <v>G2</v>
      </c>
    </row>
    <row r="79" spans="1:10" ht="18">
      <c r="A79" s="44">
        <v>40</v>
      </c>
      <c r="B79" s="48" t="str">
        <f>VLOOKUP(H79,'Lista Zespołów'!$A$4:$E$147,3,FALSE)</f>
        <v>UKS LESZNOWOLA 4</v>
      </c>
      <c r="C79" s="74" t="s">
        <v>15</v>
      </c>
      <c r="D79" s="48" t="str">
        <f>VLOOKUP(J79,'Lista Zespołów'!$A$4:$E$147,3,FALSE)</f>
        <v>TRÓJKA KOBYŁKA 1</v>
      </c>
      <c r="F79" t="s">
        <v>16</v>
      </c>
      <c r="G79" s="44">
        <v>28</v>
      </c>
      <c r="H79" s="55" t="str">
        <f>$B$1&amp;7</f>
        <v>G7</v>
      </c>
      <c r="I79" s="54" t="s">
        <v>15</v>
      </c>
      <c r="J79" s="55" t="str">
        <f>$B$1&amp;1</f>
        <v>G1</v>
      </c>
    </row>
    <row r="80" spans="1:10" ht="18">
      <c r="A80" s="44">
        <v>41</v>
      </c>
      <c r="B80" s="48" t="str">
        <f>VLOOKUP(H80,'Lista Zespołów'!$A$4:$E$147,3,FALSE)</f>
        <v>UKS PIĄTKA 5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G8</v>
      </c>
      <c r="I80" s="54" t="s">
        <v>15</v>
      </c>
      <c r="J80" s="55" t="str">
        <f>$B$1&amp;11</f>
        <v>G11</v>
      </c>
    </row>
    <row r="81" spans="1:10" ht="18">
      <c r="A81" s="44">
        <v>42</v>
      </c>
      <c r="B81" s="48">
        <f>VLOOKUP(H81,'Lista Zespołów'!$A$4:$E$147,3,FALSE)</f>
        <v>0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G9</v>
      </c>
      <c r="I81" s="54" t="s">
        <v>15</v>
      </c>
      <c r="J81" s="55" t="str">
        <f>$B$1&amp;10</f>
        <v>G10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G12</v>
      </c>
      <c r="I83" s="54" t="s">
        <v>15</v>
      </c>
      <c r="J83" s="55" t="str">
        <f>$B$1&amp;10</f>
        <v>G10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>
        <f>VLOOKUP(J84,'Lista Zespołów'!$A$4:$E$147,3,FALSE)</f>
        <v>0</v>
      </c>
      <c r="F84" t="s">
        <v>16</v>
      </c>
      <c r="G84" s="44">
        <v>26</v>
      </c>
      <c r="H84" s="55" t="str">
        <f>$B$1&amp;11</f>
        <v>G11</v>
      </c>
      <c r="I84" s="54" t="s">
        <v>15</v>
      </c>
      <c r="J84" s="55" t="str">
        <f>$B$1&amp;9</f>
        <v>G9</v>
      </c>
    </row>
    <row r="85" spans="1:10" ht="17.5">
      <c r="A85" s="44">
        <v>45</v>
      </c>
      <c r="B85" s="48" t="str">
        <f>VLOOKUP(H85,'Lista Zespołów'!$A$4:$E$147,3,FALSE)</f>
        <v>TRÓJKA KOBYŁKA 1</v>
      </c>
      <c r="C85" s="51" t="s">
        <v>15</v>
      </c>
      <c r="D85" s="48" t="str">
        <f>VLOOKUP(J85,'Lista Zespołów'!$A$4:$E$147,3,FALSE)</f>
        <v>UKS PIĄTKA 5</v>
      </c>
      <c r="F85" t="s">
        <v>16</v>
      </c>
      <c r="G85" s="44">
        <v>27</v>
      </c>
      <c r="H85" s="55" t="str">
        <f>$B$1&amp;1</f>
        <v>G1</v>
      </c>
      <c r="I85" s="54" t="s">
        <v>15</v>
      </c>
      <c r="J85" s="55" t="str">
        <f>$B$1&amp;8</f>
        <v>G8</v>
      </c>
    </row>
    <row r="86" spans="1:10" ht="18">
      <c r="A86" s="44">
        <v>46</v>
      </c>
      <c r="B86" s="48" t="str">
        <f>VLOOKUP(H86,'Lista Zespołów'!$A$4:$E$147,3,FALSE)</f>
        <v>MDK WARSZAWA 1</v>
      </c>
      <c r="C86" s="74" t="s">
        <v>15</v>
      </c>
      <c r="D86" s="48" t="str">
        <f>VLOOKUP(J86,'Lista Zespołów'!$A$4:$E$147,3,FALSE)</f>
        <v>UKS LESZNOWOLA 4</v>
      </c>
      <c r="F86" t="s">
        <v>16</v>
      </c>
      <c r="G86" s="44">
        <v>28</v>
      </c>
      <c r="H86" s="55" t="str">
        <f>$B$1&amp;2</f>
        <v>G2</v>
      </c>
      <c r="I86" s="54" t="s">
        <v>15</v>
      </c>
      <c r="J86" s="55" t="str">
        <f>$B$1&amp;7</f>
        <v>G7</v>
      </c>
    </row>
    <row r="87" spans="1:10" ht="18">
      <c r="A87" s="44">
        <v>47</v>
      </c>
      <c r="B87" s="48" t="str">
        <f>VLOOKUP(H87,'Lista Zespołów'!$A$4:$E$147,3,FALSE)</f>
        <v>VOLLEY RADZIEJOWICE 1</v>
      </c>
      <c r="C87" s="74" t="s">
        <v>15</v>
      </c>
      <c r="D87" s="48" t="str">
        <f>VLOOKUP(J87,'Lista Zespołów'!$A$4:$E$147,3,FALSE)</f>
        <v>MOS WOLA 4</v>
      </c>
      <c r="F87" t="s">
        <v>16</v>
      </c>
      <c r="G87" s="44">
        <v>29</v>
      </c>
      <c r="H87" s="55" t="str">
        <f>$B$1&amp;3</f>
        <v>G3</v>
      </c>
      <c r="I87" s="54" t="s">
        <v>15</v>
      </c>
      <c r="J87" s="55" t="str">
        <f>$B$1&amp;6</f>
        <v>G6</v>
      </c>
    </row>
    <row r="88" spans="1:10" ht="18">
      <c r="A88" s="44">
        <v>48</v>
      </c>
      <c r="B88" s="48" t="str">
        <f>VLOOKUP(H88,'Lista Zespołów'!$A$4:$E$147,3,FALSE)</f>
        <v>ISKRA WARSZAWA 2</v>
      </c>
      <c r="C88" s="74" t="s">
        <v>15</v>
      </c>
      <c r="D88" s="48" t="str">
        <f>VLOOKUP(J88,'Lista Zespołów'!$A$4:$E$147,3,FALSE)</f>
        <v>POLONEZ WYSZKÓW 3</v>
      </c>
      <c r="F88" t="s">
        <v>16</v>
      </c>
      <c r="G88" s="44">
        <v>30</v>
      </c>
      <c r="H88" s="55" t="str">
        <f>$B$1&amp;4</f>
        <v>G4</v>
      </c>
      <c r="I88" s="54" t="s">
        <v>15</v>
      </c>
      <c r="J88" s="55" t="str">
        <f>$B$1&amp;5</f>
        <v>G5</v>
      </c>
    </row>
    <row r="90" spans="1:10" ht="17.5">
      <c r="A90" s="44">
        <v>49</v>
      </c>
      <c r="B90" s="48" t="str">
        <f>VLOOKUP(H90,'Lista Zespołów'!$A$4:$E$147,3,FALSE)</f>
        <v>POLONEZ WYSZKÓW 3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G5</v>
      </c>
      <c r="I90" s="54" t="s">
        <v>15</v>
      </c>
      <c r="J90" s="55" t="str">
        <f>$B$1&amp;12</f>
        <v>G12</v>
      </c>
    </row>
    <row r="91" spans="1:10" ht="17.5">
      <c r="A91" s="44">
        <v>50</v>
      </c>
      <c r="B91" s="48" t="str">
        <f>VLOOKUP(H91,'Lista Zespołów'!$A$4:$E$147,3,FALSE)</f>
        <v>MOS WOLA 4</v>
      </c>
      <c r="C91" s="51" t="s">
        <v>15</v>
      </c>
      <c r="D91" s="48" t="str">
        <f>VLOOKUP(J91,'Lista Zespołów'!$A$4:$E$147,3,FALSE)</f>
        <v>ISKRA WARSZAWA 2</v>
      </c>
      <c r="F91" t="s">
        <v>16</v>
      </c>
      <c r="G91" s="44">
        <v>26</v>
      </c>
      <c r="H91" s="55" t="str">
        <f>$B$1&amp;6</f>
        <v>G6</v>
      </c>
      <c r="I91" s="54" t="s">
        <v>15</v>
      </c>
      <c r="J91" s="55" t="str">
        <f>$B$1&amp;4</f>
        <v>G4</v>
      </c>
    </row>
    <row r="92" spans="1:10" ht="17.5">
      <c r="A92" s="44">
        <v>51</v>
      </c>
      <c r="B92" s="48" t="str">
        <f>VLOOKUP(H92,'Lista Zespołów'!$A$4:$E$147,3,FALSE)</f>
        <v>UKS LESZNOWOLA 4</v>
      </c>
      <c r="C92" s="51" t="s">
        <v>15</v>
      </c>
      <c r="D92" s="48" t="str">
        <f>VLOOKUP(J92,'Lista Zespołów'!$A$4:$E$147,3,FALSE)</f>
        <v>VOLLEY RADZIEJOWICE 1</v>
      </c>
      <c r="F92" t="s">
        <v>16</v>
      </c>
      <c r="G92" s="44">
        <v>27</v>
      </c>
      <c r="H92" s="55" t="str">
        <f>$B$1&amp;7</f>
        <v>G7</v>
      </c>
      <c r="I92" s="54" t="s">
        <v>15</v>
      </c>
      <c r="J92" s="55" t="str">
        <f>$B$1&amp;3</f>
        <v>G3</v>
      </c>
    </row>
    <row r="93" spans="1:10" ht="18">
      <c r="A93" s="44">
        <v>52</v>
      </c>
      <c r="B93" s="48" t="str">
        <f>VLOOKUP(H93,'Lista Zespołów'!$A$4:$E$147,3,FALSE)</f>
        <v>UKS PIĄTKA 5</v>
      </c>
      <c r="C93" s="74" t="s">
        <v>15</v>
      </c>
      <c r="D93" s="48" t="str">
        <f>VLOOKUP(J93,'Lista Zespołów'!$A$4:$E$147,3,FALSE)</f>
        <v>MDK WARSZAWA 1</v>
      </c>
      <c r="F93" t="s">
        <v>16</v>
      </c>
      <c r="G93" s="44">
        <v>28</v>
      </c>
      <c r="H93" s="55" t="str">
        <f>$B$1&amp;8</f>
        <v>G8</v>
      </c>
      <c r="I93" s="54" t="s">
        <v>15</v>
      </c>
      <c r="J93" s="55" t="str">
        <f>$B$1&amp;2</f>
        <v>G2</v>
      </c>
    </row>
    <row r="94" spans="1:10" ht="18">
      <c r="A94" s="44">
        <v>53</v>
      </c>
      <c r="B94" s="48">
        <f>VLOOKUP(H94,'Lista Zespołów'!$A$4:$E$147,3,FALSE)</f>
        <v>0</v>
      </c>
      <c r="C94" s="74" t="s">
        <v>15</v>
      </c>
      <c r="D94" s="48" t="str">
        <f>VLOOKUP(J94,'Lista Zespołów'!$A$4:$E$147,3,FALSE)</f>
        <v>TRÓJKA KOBYŁKA 1</v>
      </c>
      <c r="F94" t="s">
        <v>16</v>
      </c>
      <c r="G94" s="44">
        <v>29</v>
      </c>
      <c r="H94" s="55" t="str">
        <f>$B$1&amp;9</f>
        <v>G9</v>
      </c>
      <c r="I94" s="54" t="s">
        <v>15</v>
      </c>
      <c r="J94" s="55" t="str">
        <f>$B$1&amp;1</f>
        <v>G1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G10</v>
      </c>
      <c r="I95" s="54" t="s">
        <v>15</v>
      </c>
      <c r="J95" s="55" t="str">
        <f>$B$1&amp;11</f>
        <v>G11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G12</v>
      </c>
      <c r="I97" s="54" t="s">
        <v>15</v>
      </c>
      <c r="J97" s="55" t="str">
        <f>$B$1&amp;11</f>
        <v>G11</v>
      </c>
    </row>
    <row r="98" spans="1:10" ht="17.5">
      <c r="A98" s="44">
        <v>56</v>
      </c>
      <c r="B98" s="48" t="str">
        <f>VLOOKUP(H98,'Lista Zespołów'!$A$4:$E$147,3,FALSE)</f>
        <v>TRÓJKA KOBYŁKA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G1</v>
      </c>
      <c r="I98" s="54" t="s">
        <v>15</v>
      </c>
      <c r="J98" s="55" t="str">
        <f>$B$1&amp;10</f>
        <v>G10</v>
      </c>
    </row>
    <row r="99" spans="1:10" ht="17.5">
      <c r="A99" s="44">
        <v>57</v>
      </c>
      <c r="B99" s="48" t="str">
        <f>VLOOKUP(H99,'Lista Zespołów'!$A$4:$E$147,3,FALSE)</f>
        <v>MDK WARSZAWA 1</v>
      </c>
      <c r="C99" s="51" t="s">
        <v>15</v>
      </c>
      <c r="D99" s="48">
        <f>VLOOKUP(J99,'Lista Zespołów'!$A$4:$E$147,3,FALSE)</f>
        <v>0</v>
      </c>
      <c r="F99" t="s">
        <v>16</v>
      </c>
      <c r="G99" s="44">
        <v>27</v>
      </c>
      <c r="H99" s="55" t="str">
        <f>$B$1&amp;2</f>
        <v>G2</v>
      </c>
      <c r="I99" s="54" t="s">
        <v>15</v>
      </c>
      <c r="J99" s="55" t="str">
        <f>$B$1&amp;9</f>
        <v>G9</v>
      </c>
    </row>
    <row r="100" spans="1:10" ht="18">
      <c r="A100" s="44">
        <v>58</v>
      </c>
      <c r="B100" s="48" t="str">
        <f>VLOOKUP(H100,'Lista Zespołów'!$A$4:$E$147,3,FALSE)</f>
        <v>VOLLEY RADZIEJOWICE 1</v>
      </c>
      <c r="C100" s="74" t="s">
        <v>15</v>
      </c>
      <c r="D100" s="48" t="str">
        <f>VLOOKUP(J100,'Lista Zespołów'!$A$4:$E$147,3,FALSE)</f>
        <v>UKS PIĄTKA 5</v>
      </c>
      <c r="F100" t="s">
        <v>16</v>
      </c>
      <c r="G100" s="44">
        <v>28</v>
      </c>
      <c r="H100" s="55" t="str">
        <f>$B$1&amp;3</f>
        <v>G3</v>
      </c>
      <c r="I100" s="54" t="s">
        <v>15</v>
      </c>
      <c r="J100" s="55" t="str">
        <f>$B$1&amp;8</f>
        <v>G8</v>
      </c>
    </row>
    <row r="101" spans="1:10" ht="18">
      <c r="A101" s="44">
        <v>59</v>
      </c>
      <c r="B101" s="48" t="str">
        <f>VLOOKUP(H101,'Lista Zespołów'!$A$4:$E$147,3,FALSE)</f>
        <v>ISKRA WARSZAWA 2</v>
      </c>
      <c r="C101" s="74" t="s">
        <v>15</v>
      </c>
      <c r="D101" s="48" t="str">
        <f>VLOOKUP(J101,'Lista Zespołów'!$A$4:$E$147,3,FALSE)</f>
        <v>UKS LESZNOWOLA 4</v>
      </c>
      <c r="F101" t="s">
        <v>16</v>
      </c>
      <c r="G101" s="44">
        <v>29</v>
      </c>
      <c r="H101" s="55" t="str">
        <f>$B$1&amp;4</f>
        <v>G4</v>
      </c>
      <c r="I101" s="54" t="s">
        <v>15</v>
      </c>
      <c r="J101" s="55" t="str">
        <f>$B$1&amp;7</f>
        <v>G7</v>
      </c>
    </row>
    <row r="102" spans="1:10" ht="18">
      <c r="A102" s="44">
        <v>60</v>
      </c>
      <c r="B102" s="48" t="str">
        <f>VLOOKUP(H102,'Lista Zespołów'!$A$4:$E$147,3,FALSE)</f>
        <v>POLONEZ WYSZKÓW 3</v>
      </c>
      <c r="C102" s="74" t="s">
        <v>15</v>
      </c>
      <c r="D102" s="48" t="str">
        <f>VLOOKUP(J102,'Lista Zespołów'!$A$4:$E$147,3,FALSE)</f>
        <v>MOS WOLA 4</v>
      </c>
      <c r="F102" t="s">
        <v>16</v>
      </c>
      <c r="G102" s="44">
        <v>30</v>
      </c>
      <c r="H102" s="55" t="str">
        <f>$B$1&amp;5</f>
        <v>G5</v>
      </c>
      <c r="I102" s="54" t="s">
        <v>15</v>
      </c>
      <c r="J102" s="55" t="str">
        <f>$B$1&amp;6</f>
        <v>G6</v>
      </c>
    </row>
    <row r="104" spans="1:10" ht="17.5">
      <c r="A104" s="44">
        <v>61</v>
      </c>
      <c r="B104" s="48" t="str">
        <f>VLOOKUP(H104,'Lista Zespołów'!$A$4:$E$147,3,FALSE)</f>
        <v>MOS WOLA 4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G6</v>
      </c>
      <c r="I104" s="54" t="s">
        <v>15</v>
      </c>
      <c r="J104" s="55" t="str">
        <f>$B$1&amp;12</f>
        <v>G12</v>
      </c>
    </row>
    <row r="105" spans="1:10" ht="17.5">
      <c r="A105" s="44">
        <v>62</v>
      </c>
      <c r="B105" s="48" t="str">
        <f>VLOOKUP(H105,'Lista Zespołów'!$A$4:$E$147,3,FALSE)</f>
        <v>UKS LESZNOWOLA 4</v>
      </c>
      <c r="C105" s="51" t="s">
        <v>15</v>
      </c>
      <c r="D105" s="48" t="str">
        <f>VLOOKUP(J105,'Lista Zespołów'!$A$4:$E$147,3,FALSE)</f>
        <v>POLONEZ WYSZKÓW 3</v>
      </c>
      <c r="F105" t="s">
        <v>16</v>
      </c>
      <c r="G105" s="44">
        <v>26</v>
      </c>
      <c r="H105" s="55" t="str">
        <f>$B$1&amp;7</f>
        <v>G7</v>
      </c>
      <c r="I105" s="54" t="s">
        <v>15</v>
      </c>
      <c r="J105" s="55" t="str">
        <f>$B$1&amp;5</f>
        <v>G5</v>
      </c>
    </row>
    <row r="106" spans="1:10" ht="17.5">
      <c r="A106" s="44">
        <v>63</v>
      </c>
      <c r="B106" s="48" t="str">
        <f>VLOOKUP(H106,'Lista Zespołów'!$A$4:$E$147,3,FALSE)</f>
        <v>UKS PIĄTKA 5</v>
      </c>
      <c r="C106" s="51" t="s">
        <v>15</v>
      </c>
      <c r="D106" s="48" t="str">
        <f>VLOOKUP(J106,'Lista Zespołów'!$A$4:$E$147,3,FALSE)</f>
        <v>ISKRA WARSZAWA 2</v>
      </c>
      <c r="F106" t="s">
        <v>16</v>
      </c>
      <c r="G106" s="44">
        <v>27</v>
      </c>
      <c r="H106" s="55" t="str">
        <f>$B$1&amp;8</f>
        <v>G8</v>
      </c>
      <c r="I106" s="54" t="s">
        <v>15</v>
      </c>
      <c r="J106" s="55" t="str">
        <f>$B$1&amp;4</f>
        <v>G4</v>
      </c>
    </row>
    <row r="107" spans="1:10" ht="18">
      <c r="A107" s="44">
        <v>64</v>
      </c>
      <c r="B107" s="48">
        <f>VLOOKUP(H107,'Lista Zespołów'!$A$4:$E$147,3,FALSE)</f>
        <v>0</v>
      </c>
      <c r="C107" s="74" t="s">
        <v>15</v>
      </c>
      <c r="D107" s="48" t="str">
        <f>VLOOKUP(J107,'Lista Zespołów'!$A$4:$E$147,3,FALSE)</f>
        <v>VOLLEY RADZIEJOWICE 1</v>
      </c>
      <c r="F107" t="s">
        <v>16</v>
      </c>
      <c r="G107" s="44">
        <v>28</v>
      </c>
      <c r="H107" s="55" t="str">
        <f>$B$1&amp;9</f>
        <v>G9</v>
      </c>
      <c r="I107" s="54" t="s">
        <v>15</v>
      </c>
      <c r="J107" s="55" t="str">
        <f>$B$1&amp;3</f>
        <v>G3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>MDK WARSZAWA 1</v>
      </c>
      <c r="F108" t="s">
        <v>16</v>
      </c>
      <c r="G108" s="44">
        <v>29</v>
      </c>
      <c r="H108" s="55" t="str">
        <f>$B$1&amp;10</f>
        <v>G10</v>
      </c>
      <c r="I108" s="54" t="s">
        <v>15</v>
      </c>
      <c r="J108" s="55" t="str">
        <f>$B$1&amp;2</f>
        <v>G2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TRÓJKA KOBYŁKA 1</v>
      </c>
      <c r="F109" t="s">
        <v>16</v>
      </c>
      <c r="G109" s="44">
        <v>30</v>
      </c>
      <c r="H109" s="55" t="str">
        <f>$B$1&amp;11</f>
        <v>G11</v>
      </c>
      <c r="I109" s="54" t="s">
        <v>15</v>
      </c>
      <c r="J109" s="55" t="str">
        <f>$B$1&amp;1</f>
        <v>G1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9"/>
  <sheetViews>
    <sheetView showGridLines="0" tabSelected="1" zoomScale="50" zoomScaleNormal="50" workbookViewId="0" topLeftCell="A1">
      <selection activeCell="O3" sqref="O3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6" width="15.8515625" style="0" hidden="1" customWidth="1"/>
  </cols>
  <sheetData>
    <row r="1" spans="1:7" ht="29.5" thickBot="1">
      <c r="A1" s="34" t="s">
        <v>0</v>
      </c>
      <c r="B1" s="33" t="s">
        <v>23</v>
      </c>
      <c r="D1" s="37" t="s">
        <v>2</v>
      </c>
      <c r="E1" s="36">
        <v>2</v>
      </c>
      <c r="F1" s="38" t="s">
        <v>3</v>
      </c>
      <c r="G1" s="35">
        <v>0</v>
      </c>
    </row>
    <row r="2" spans="1:10" ht="21.5" thickBot="1">
      <c r="A2" s="2" t="str">
        <f>"Tabela grupy "&amp;B1</f>
        <v>Tabela grupy H</v>
      </c>
      <c r="J2" s="2"/>
    </row>
    <row r="3" spans="1:17" ht="26.25" customHeight="1">
      <c r="A3" s="39" t="s">
        <v>4</v>
      </c>
      <c r="B3" s="40" t="s">
        <v>5</v>
      </c>
      <c r="C3" s="41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3" t="s">
        <v>12</v>
      </c>
      <c r="K3" s="129" t="str">
        <f>_XLNM.CRITERIA</f>
        <v>H</v>
      </c>
      <c r="L3" s="130"/>
      <c r="M3" s="67"/>
      <c r="N3" s="67"/>
      <c r="O3" s="67"/>
      <c r="P3" s="67"/>
      <c r="Q3" s="47"/>
    </row>
    <row r="4" spans="1:17" ht="26.25" customHeight="1">
      <c r="A4" s="10">
        <v>1</v>
      </c>
      <c r="B4" s="11" t="str">
        <f>VLOOKUP($B$1&amp;A4,'Lista Zespołów'!$A$4:$E$147,3,FALSE)</f>
        <v>ISKRA WARSZAWA 1</v>
      </c>
      <c r="C4" s="30">
        <f aca="true" t="shared" si="0" ref="C4:C7">D4*$E$1+E4*$G$1</f>
        <v>14</v>
      </c>
      <c r="D4" s="31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1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1">
        <f aca="true" t="shared" si="2" ref="F4:F15">E4+D4</f>
        <v>7</v>
      </c>
      <c r="G4" s="31">
        <f>SUM(D$21:D$33)</f>
        <v>106</v>
      </c>
      <c r="H4" s="31">
        <f>SUM(C$21:C$33)</f>
        <v>63</v>
      </c>
      <c r="I4" s="32">
        <f aca="true" t="shared" si="3" ref="I4:I7">_xlfn.IFERROR(G4/H4,0)</f>
        <v>1.6825396825396826</v>
      </c>
      <c r="J4" s="113">
        <v>20</v>
      </c>
      <c r="K4" s="130"/>
      <c r="L4" s="130"/>
      <c r="M4" s="67"/>
      <c r="N4" s="67"/>
      <c r="O4" s="67"/>
      <c r="P4" s="67"/>
      <c r="Q4" s="47"/>
    </row>
    <row r="5" spans="1:17" ht="26.25" customHeight="1">
      <c r="A5" s="12">
        <v>2</v>
      </c>
      <c r="B5" s="13" t="str">
        <f>VLOOKUP($B$1&amp;A5,'Lista Zespołów'!$A$4:$E$147,3,FALSE)</f>
        <v>POLONEZ WYSZKÓW 1</v>
      </c>
      <c r="C5" s="27">
        <f t="shared" si="0"/>
        <v>4</v>
      </c>
      <c r="D5" s="75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2</v>
      </c>
      <c r="E5" s="75">
        <f t="shared" si="1"/>
        <v>5</v>
      </c>
      <c r="F5" s="75">
        <f t="shared" si="2"/>
        <v>7</v>
      </c>
      <c r="G5" s="28">
        <f>SUM(F$21:F$33)</f>
        <v>71</v>
      </c>
      <c r="H5" s="28">
        <f>SUM(E$21:E$33)</f>
        <v>87</v>
      </c>
      <c r="I5" s="29">
        <f t="shared" si="3"/>
        <v>0.8160919540229885</v>
      </c>
      <c r="J5" s="113">
        <v>10</v>
      </c>
      <c r="K5" s="130"/>
      <c r="L5" s="130"/>
      <c r="M5" s="67"/>
      <c r="N5" s="67"/>
      <c r="O5" s="67"/>
      <c r="P5" s="67"/>
      <c r="Q5" s="47"/>
    </row>
    <row r="6" spans="1:17" ht="26.25" customHeight="1">
      <c r="A6" s="10">
        <v>3</v>
      </c>
      <c r="B6" s="11" t="str">
        <f>VLOOKUP($B$1&amp;A6,'Lista Zespołów'!$A$4:$E$147,3,FALSE)</f>
        <v>MDK WARSZAWA 2</v>
      </c>
      <c r="C6" s="30">
        <f t="shared" si="0"/>
        <v>10</v>
      </c>
      <c r="D6" s="31">
        <f t="shared" si="4"/>
        <v>5</v>
      </c>
      <c r="E6" s="31">
        <f t="shared" si="1"/>
        <v>2</v>
      </c>
      <c r="F6" s="31">
        <f t="shared" si="2"/>
        <v>7</v>
      </c>
      <c r="G6" s="31">
        <f>SUM(H$21:H$33)</f>
        <v>104</v>
      </c>
      <c r="H6" s="31">
        <f>SUM(G$21:G$33)</f>
        <v>82</v>
      </c>
      <c r="I6" s="32">
        <f t="shared" si="3"/>
        <v>1.2682926829268293</v>
      </c>
      <c r="J6" s="113">
        <v>16</v>
      </c>
      <c r="K6" s="130"/>
      <c r="L6" s="130"/>
      <c r="M6" s="67"/>
      <c r="N6" s="67"/>
      <c r="O6" s="67"/>
      <c r="P6" s="67"/>
      <c r="Q6" s="47"/>
    </row>
    <row r="7" spans="1:17" ht="26.25" customHeight="1">
      <c r="A7" s="12">
        <v>4</v>
      </c>
      <c r="B7" s="13" t="str">
        <f>VLOOKUP($B$1&amp;A7,'Lista Zespołów'!$A$4:$E$147,3,FALSE)</f>
        <v>G-8 BIELANY 2</v>
      </c>
      <c r="C7" s="27">
        <f t="shared" si="0"/>
        <v>12</v>
      </c>
      <c r="D7" s="75">
        <f t="shared" si="4"/>
        <v>6</v>
      </c>
      <c r="E7" s="75">
        <f t="shared" si="1"/>
        <v>1</v>
      </c>
      <c r="F7" s="75">
        <f t="shared" si="2"/>
        <v>7</v>
      </c>
      <c r="G7" s="28">
        <f>SUM(J$21:J$33)</f>
        <v>100</v>
      </c>
      <c r="H7" s="28">
        <f>SUM(I$21:I$33)</f>
        <v>54</v>
      </c>
      <c r="I7" s="29">
        <f t="shared" si="3"/>
        <v>1.8518518518518519</v>
      </c>
      <c r="J7" s="113">
        <v>18</v>
      </c>
      <c r="K7" s="130"/>
      <c r="L7" s="130"/>
      <c r="M7" s="67"/>
      <c r="N7" s="67"/>
      <c r="O7" s="67"/>
      <c r="P7" s="67"/>
      <c r="Q7" s="47"/>
    </row>
    <row r="8" spans="1:17" ht="26.25" customHeight="1">
      <c r="A8" s="10">
        <v>5</v>
      </c>
      <c r="B8" s="11" t="str">
        <f>VLOOKUP($B$1&amp;A8,'Lista Zespołów'!$A$4:$E$147,3,FALSE)</f>
        <v>VOLLEY RADZIEJOWICE 3</v>
      </c>
      <c r="C8" s="30">
        <f>D8*$E$1+E8*$G$1</f>
        <v>2</v>
      </c>
      <c r="D8" s="31">
        <f t="shared" si="4"/>
        <v>1</v>
      </c>
      <c r="E8" s="31">
        <f t="shared" si="1"/>
        <v>6</v>
      </c>
      <c r="F8" s="31">
        <f t="shared" si="2"/>
        <v>7</v>
      </c>
      <c r="G8" s="31">
        <f>SUM(L$21:L$33)</f>
        <v>52</v>
      </c>
      <c r="H8" s="31">
        <f>SUM(K$21:K$33)</f>
        <v>99</v>
      </c>
      <c r="I8" s="32">
        <f>_xlfn.IFERROR(G8/H8,0)</f>
        <v>0.5252525252525253</v>
      </c>
      <c r="J8" s="113">
        <v>8</v>
      </c>
      <c r="K8" s="130"/>
      <c r="L8" s="130"/>
      <c r="M8" s="67"/>
      <c r="N8" s="67"/>
      <c r="O8" s="67"/>
      <c r="P8" s="67"/>
      <c r="Q8" s="47"/>
    </row>
    <row r="9" spans="1:17" ht="26.25" customHeight="1">
      <c r="A9" s="12">
        <v>6</v>
      </c>
      <c r="B9" s="13" t="str">
        <f>VLOOKUP($B$1&amp;A9,'Lista Zespołów'!$A$4:$E$147,3,FALSE)</f>
        <v>METRO WARSZAWA 4</v>
      </c>
      <c r="C9" s="27">
        <f aca="true" t="shared" si="5" ref="C9">D9*$E$1+E9*$G$1</f>
        <v>8</v>
      </c>
      <c r="D9" s="75">
        <f t="shared" si="4"/>
        <v>4</v>
      </c>
      <c r="E9" s="75">
        <f t="shared" si="1"/>
        <v>3</v>
      </c>
      <c r="F9" s="75">
        <f t="shared" si="2"/>
        <v>7</v>
      </c>
      <c r="G9" s="28">
        <f>SUM(N$21:N$33)</f>
        <v>87</v>
      </c>
      <c r="H9" s="28">
        <f>SUM(M$21:M$33)</f>
        <v>72</v>
      </c>
      <c r="I9" s="29">
        <f aca="true" t="shared" si="6" ref="I9">_xlfn.IFERROR(G9/H9,0)</f>
        <v>1.2083333333333333</v>
      </c>
      <c r="J9" s="113">
        <v>14</v>
      </c>
      <c r="K9" s="130"/>
      <c r="L9" s="130"/>
      <c r="M9" s="67"/>
      <c r="N9" s="67"/>
      <c r="O9" s="67"/>
      <c r="P9" s="67"/>
      <c r="Q9" s="47"/>
    </row>
    <row r="10" spans="1:17" ht="26.25" customHeight="1">
      <c r="A10" s="10">
        <v>7</v>
      </c>
      <c r="B10" s="11" t="str">
        <f>VLOOKUP($B$1&amp;A10,'Lista Zespołów'!$A$4:$E$147,3,FALSE)</f>
        <v>UKS PIĄTKA 4</v>
      </c>
      <c r="C10" s="30">
        <f>D10*$E$1+E10*$G$1</f>
        <v>0</v>
      </c>
      <c r="D10" s="31">
        <f t="shared" si="4"/>
        <v>0</v>
      </c>
      <c r="E10" s="31">
        <f t="shared" si="1"/>
        <v>7</v>
      </c>
      <c r="F10" s="31">
        <f t="shared" si="2"/>
        <v>7</v>
      </c>
      <c r="G10" s="31">
        <f>SUM(P$21:P$33)</f>
        <v>50</v>
      </c>
      <c r="H10" s="31">
        <f>SUM(O$21:O$33)</f>
        <v>106</v>
      </c>
      <c r="I10" s="32">
        <f>_xlfn.IFERROR(G10/H10,0)</f>
        <v>0.4716981132075472</v>
      </c>
      <c r="J10" s="113">
        <v>6</v>
      </c>
      <c r="K10" s="130"/>
      <c r="L10" s="130"/>
      <c r="M10" s="67"/>
      <c r="N10" s="67"/>
      <c r="O10" s="67"/>
      <c r="P10" s="67"/>
      <c r="Q10" s="47"/>
    </row>
    <row r="11" spans="1:17" ht="32.25" customHeight="1">
      <c r="A11" s="12">
        <v>8</v>
      </c>
      <c r="B11" s="13" t="str">
        <f>VLOOKUP($B$1&amp;A11,'Lista Zespołów'!$A$4:$E$147,3,FALSE)</f>
        <v>TRÓJKA KOBYŁKA 5</v>
      </c>
      <c r="C11" s="27">
        <f aca="true" t="shared" si="7" ref="C11">D11*$E$1+E11*$G$1</f>
        <v>6</v>
      </c>
      <c r="D11" s="75">
        <f t="shared" si="4"/>
        <v>3</v>
      </c>
      <c r="E11" s="75">
        <f t="shared" si="1"/>
        <v>4</v>
      </c>
      <c r="F11" s="75">
        <f t="shared" si="2"/>
        <v>7</v>
      </c>
      <c r="G11" s="28">
        <f>SUM(R$21:R$33)</f>
        <v>88</v>
      </c>
      <c r="H11" s="28">
        <f>SUM(Q$21:Q$33)</f>
        <v>95</v>
      </c>
      <c r="I11" s="29">
        <f aca="true" t="shared" si="8" ref="I11">_xlfn.IFERROR(G11/H11,0)</f>
        <v>0.9263157894736842</v>
      </c>
      <c r="J11" s="113">
        <v>12</v>
      </c>
      <c r="K11" s="130"/>
      <c r="L11" s="130"/>
      <c r="M11" s="67"/>
      <c r="N11" s="67"/>
      <c r="O11" s="67"/>
      <c r="P11" s="67"/>
      <c r="Q11" s="47"/>
    </row>
    <row r="12" spans="1:17" ht="2.25" customHeight="1">
      <c r="A12" s="10">
        <v>9</v>
      </c>
      <c r="B12" s="11">
        <f>VLOOKUP($B$1&amp;A12,'Lista Zespołów'!$A$4:$E$147,3,FALSE)</f>
        <v>0</v>
      </c>
      <c r="C12" s="30">
        <f>D12*$E$1+E12*$G$1</f>
        <v>0</v>
      </c>
      <c r="D12" s="31">
        <f t="shared" si="4"/>
        <v>0</v>
      </c>
      <c r="E12" s="31">
        <f t="shared" si="1"/>
        <v>0</v>
      </c>
      <c r="F12" s="31">
        <f t="shared" si="2"/>
        <v>0</v>
      </c>
      <c r="G12" s="31">
        <f>SUM(T$21:T$33)</f>
        <v>0</v>
      </c>
      <c r="H12" s="31">
        <f>SUM(S$21:S$33)</f>
        <v>0</v>
      </c>
      <c r="I12" s="32">
        <f>_xlfn.IFERROR(G12/H12,0)</f>
        <v>0</v>
      </c>
      <c r="K12" s="67"/>
      <c r="L12" s="67"/>
      <c r="M12" s="67"/>
      <c r="N12" s="67"/>
      <c r="O12" s="67"/>
      <c r="P12" s="67"/>
      <c r="Q12" s="47"/>
    </row>
    <row r="13" spans="1:17" ht="26.25" customHeight="1" hidden="1">
      <c r="A13" s="12">
        <v>10</v>
      </c>
      <c r="B13" s="13">
        <f>VLOOKUP($B$1&amp;A13,'Lista Zespołów'!$A$4:$E$147,3,FALSE)</f>
        <v>0</v>
      </c>
      <c r="C13" s="27">
        <f aca="true" t="shared" si="9" ref="C13">D13*$E$1+E13*$G$1</f>
        <v>0</v>
      </c>
      <c r="D13" s="75">
        <f t="shared" si="4"/>
        <v>0</v>
      </c>
      <c r="E13" s="75">
        <f t="shared" si="1"/>
        <v>0</v>
      </c>
      <c r="F13" s="75">
        <f t="shared" si="2"/>
        <v>0</v>
      </c>
      <c r="G13" s="28">
        <f>SUM(V$21:V$33)</f>
        <v>0</v>
      </c>
      <c r="H13" s="28">
        <f>SUM(U$21:U$33)</f>
        <v>0</v>
      </c>
      <c r="I13" s="29">
        <f aca="true" t="shared" si="10" ref="I13">_xlfn.IFERROR(G13/H13,0)</f>
        <v>0</v>
      </c>
      <c r="K13" s="67"/>
      <c r="L13" s="67"/>
      <c r="M13" s="67"/>
      <c r="N13" s="67"/>
      <c r="O13" s="67"/>
      <c r="P13" s="67"/>
      <c r="Q13" s="47"/>
    </row>
    <row r="14" spans="1:17" ht="0.75" customHeight="1">
      <c r="A14" s="10">
        <v>11</v>
      </c>
      <c r="B14" s="11">
        <f>VLOOKUP($B$1&amp;A14,'Lista Zespołów'!$A$4:$E$147,3,FALSE)</f>
        <v>0</v>
      </c>
      <c r="C14" s="30">
        <f>D14*$E$1+E14*$G$1</f>
        <v>0</v>
      </c>
      <c r="D14" s="31">
        <f t="shared" si="4"/>
        <v>0</v>
      </c>
      <c r="E14" s="31">
        <f t="shared" si="1"/>
        <v>0</v>
      </c>
      <c r="F14" s="31">
        <f t="shared" si="2"/>
        <v>0</v>
      </c>
      <c r="G14" s="31">
        <f>SUM(X$21:X$33)</f>
        <v>0</v>
      </c>
      <c r="H14" s="31">
        <f>SUM(W$21:W$33)</f>
        <v>0</v>
      </c>
      <c r="I14" s="32">
        <f>_xlfn.IFERROR(G14/H14,0)</f>
        <v>0</v>
      </c>
      <c r="K14" s="67"/>
      <c r="L14" s="67"/>
      <c r="M14" s="67"/>
      <c r="N14" s="67"/>
      <c r="O14" s="67"/>
      <c r="P14" s="67"/>
      <c r="Q14" s="47"/>
    </row>
    <row r="15" spans="1:17" ht="26.25" customHeight="1" hidden="1">
      <c r="A15" s="12">
        <v>12</v>
      </c>
      <c r="B15" s="78">
        <f>VLOOKUP($B$1&amp;A15,'Lista Zespołów'!$A$4:$E$147,3,FALSE)</f>
        <v>0</v>
      </c>
      <c r="C15" s="27">
        <f aca="true" t="shared" si="11" ref="C15">D15*$E$1+E15*$G$1</f>
        <v>0</v>
      </c>
      <c r="D15" s="75">
        <f t="shared" si="4"/>
        <v>0</v>
      </c>
      <c r="E15" s="75">
        <f t="shared" si="1"/>
        <v>0</v>
      </c>
      <c r="F15" s="75">
        <f t="shared" si="2"/>
        <v>0</v>
      </c>
      <c r="G15" s="28">
        <f>SUM(Z$21:Z$33)</f>
        <v>0</v>
      </c>
      <c r="H15" s="28">
        <f>SUM(Y$21:Y$33)</f>
        <v>0</v>
      </c>
      <c r="I15" s="29">
        <f aca="true" t="shared" si="12" ref="I15">_xlfn.IFERROR(G15/H15,0)</f>
        <v>0</v>
      </c>
      <c r="K15" s="67"/>
      <c r="L15" s="67"/>
      <c r="M15" s="67"/>
      <c r="N15" s="67"/>
      <c r="O15" s="67"/>
      <c r="P15" s="67"/>
      <c r="Q15" s="47"/>
    </row>
    <row r="16" spans="1:3" ht="15">
      <c r="A16" s="8"/>
      <c r="B16" s="1"/>
      <c r="C16" s="7"/>
    </row>
    <row r="17" spans="1:4" ht="21">
      <c r="A17" s="2" t="str">
        <f>"Mecze grupy "&amp;$B$1</f>
        <v>Mecze grupy H</v>
      </c>
      <c r="D17" s="2"/>
    </row>
    <row r="18" spans="1:18" ht="18.75" customHeight="1" thickBot="1">
      <c r="A18" s="122" t="s">
        <v>13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6" ht="26">
      <c r="A19" s="14" t="s">
        <v>4</v>
      </c>
      <c r="B19" s="16"/>
      <c r="C19" s="124">
        <v>1</v>
      </c>
      <c r="D19" s="125"/>
      <c r="E19" s="124">
        <v>2</v>
      </c>
      <c r="F19" s="125"/>
      <c r="G19" s="124">
        <v>3</v>
      </c>
      <c r="H19" s="125"/>
      <c r="I19" s="124">
        <v>4</v>
      </c>
      <c r="J19" s="125"/>
      <c r="K19" s="124">
        <v>5</v>
      </c>
      <c r="L19" s="125"/>
      <c r="M19" s="114">
        <v>6</v>
      </c>
      <c r="N19" s="115"/>
      <c r="O19" s="114">
        <v>7</v>
      </c>
      <c r="P19" s="115"/>
      <c r="Q19" s="114">
        <v>8</v>
      </c>
      <c r="R19" s="115"/>
      <c r="S19" s="114">
        <v>9</v>
      </c>
      <c r="T19" s="115"/>
      <c r="U19" s="114">
        <v>10</v>
      </c>
      <c r="V19" s="115"/>
      <c r="W19" s="114">
        <v>11</v>
      </c>
      <c r="X19" s="115"/>
      <c r="Y19" s="114">
        <v>12</v>
      </c>
      <c r="Z19" s="115"/>
    </row>
    <row r="20" spans="1:26" ht="51.75" customHeight="1" thickBot="1">
      <c r="A20" s="15"/>
      <c r="B20" s="57" t="s">
        <v>5</v>
      </c>
      <c r="C20" s="116" t="str">
        <f>VLOOKUP($B$1&amp;C19,'Lista Zespołów'!$A$4:$E$147,3,FALSE)</f>
        <v>ISKRA WARSZAWA 1</v>
      </c>
      <c r="D20" s="117"/>
      <c r="E20" s="116" t="str">
        <f>VLOOKUP($B$1&amp;E19,'Lista Zespołów'!$A$4:$E$147,3,FALSE)</f>
        <v>POLONEZ WYSZKÓW 1</v>
      </c>
      <c r="F20" s="117"/>
      <c r="G20" s="116" t="str">
        <f>VLOOKUP($B$1&amp;G19,'Lista Zespołów'!$A$4:$E$147,3,FALSE)</f>
        <v>MDK WARSZAWA 2</v>
      </c>
      <c r="H20" s="117"/>
      <c r="I20" s="116" t="str">
        <f>VLOOKUP($B$1&amp;I19,'Lista Zespołów'!$A$4:$E$147,3,FALSE)</f>
        <v>G-8 BIELANY 2</v>
      </c>
      <c r="J20" s="117"/>
      <c r="K20" s="126" t="str">
        <f>VLOOKUP($B$1&amp;K19,'Lista Zespołów'!$A$4:$E$147,3,FALSE)</f>
        <v>VOLLEY RADZIEJOWICE 3</v>
      </c>
      <c r="L20" s="127"/>
      <c r="M20" s="116" t="str">
        <f>VLOOKUP($B$1&amp;M19,'Lista Zespołów'!$A$4:$E$147,3,FALSE)</f>
        <v>METRO WARSZAWA 4</v>
      </c>
      <c r="N20" s="117"/>
      <c r="O20" s="116" t="str">
        <f>VLOOKUP($B$1&amp;O19,'Lista Zespołów'!$A$4:$E$147,3,FALSE)</f>
        <v>UKS PIĄTKA 4</v>
      </c>
      <c r="P20" s="117"/>
      <c r="Q20" s="116" t="str">
        <f>VLOOKUP($B$1&amp;Q19,'Lista Zespołów'!$A$4:$E$147,3,FALSE)</f>
        <v>TRÓJKA KOBYŁKA 5</v>
      </c>
      <c r="R20" s="117"/>
      <c r="S20" s="116">
        <f>VLOOKUP($B$1&amp;S19,'Lista Zespołów'!$A$4:$E$147,3,FALSE)</f>
        <v>0</v>
      </c>
      <c r="T20" s="117"/>
      <c r="U20" s="116">
        <f>VLOOKUP($B$1&amp;U19,'Lista Zespołów'!$A$4:$E$147,3,FALSE)</f>
        <v>0</v>
      </c>
      <c r="V20" s="117"/>
      <c r="W20" s="116">
        <f>VLOOKUP($B$1&amp;W19,'Lista Zespołów'!$A$4:$E$147,3,FALSE)</f>
        <v>0</v>
      </c>
      <c r="X20" s="117"/>
      <c r="Y20" s="116">
        <f>VLOOKUP($B$1&amp;Y19,'Lista Zespołów'!$A$4:$E$147,3,FALSE)</f>
        <v>0</v>
      </c>
      <c r="Z20" s="117"/>
    </row>
    <row r="21" spans="1:26" ht="73.5" customHeight="1" thickBot="1">
      <c r="A21" s="58">
        <v>1</v>
      </c>
      <c r="B21" s="64" t="str">
        <f>VLOOKUP($B$1&amp;A21,'Lista Zespołów'!$A$4:$E$147,3,FALSE)</f>
        <v>ISKRA WARSZAWA 1</v>
      </c>
      <c r="C21" s="85" t="s">
        <v>14</v>
      </c>
      <c r="D21" s="86" t="s">
        <v>14</v>
      </c>
      <c r="E21" s="17">
        <v>15</v>
      </c>
      <c r="F21" s="24">
        <v>8</v>
      </c>
      <c r="G21" s="17">
        <v>16</v>
      </c>
      <c r="H21" s="24">
        <v>14</v>
      </c>
      <c r="I21" s="17">
        <v>15</v>
      </c>
      <c r="J21" s="24">
        <v>10</v>
      </c>
      <c r="K21" s="17">
        <v>15</v>
      </c>
      <c r="L21" s="24">
        <v>4</v>
      </c>
      <c r="M21" s="17">
        <v>15</v>
      </c>
      <c r="N21" s="24">
        <v>7</v>
      </c>
      <c r="O21" s="89">
        <v>15</v>
      </c>
      <c r="P21" s="72">
        <v>7</v>
      </c>
      <c r="Q21" s="89">
        <v>15</v>
      </c>
      <c r="R21" s="72">
        <v>13</v>
      </c>
      <c r="S21" s="89"/>
      <c r="T21" s="72"/>
      <c r="U21" s="89"/>
      <c r="V21" s="79"/>
      <c r="W21" s="91"/>
      <c r="X21" s="24"/>
      <c r="Y21" s="17"/>
      <c r="Z21" s="24"/>
    </row>
    <row r="22" spans="1:26" ht="73.5" customHeight="1" thickBot="1">
      <c r="A22" s="59">
        <v>2</v>
      </c>
      <c r="B22" s="65" t="str">
        <f>VLOOKUP($B$1&amp;A22,'Lista Zespołów'!$A$4:$E$147,3,FALSE)</f>
        <v>POLONEZ WYSZKÓW 1</v>
      </c>
      <c r="C22" s="61">
        <f>IF(F21="","",F21)</f>
        <v>8</v>
      </c>
      <c r="D22" s="62">
        <f>IF(E21="","",E21)</f>
        <v>15</v>
      </c>
      <c r="E22" s="83" t="s">
        <v>14</v>
      </c>
      <c r="F22" s="87" t="s">
        <v>14</v>
      </c>
      <c r="G22" s="21">
        <v>9</v>
      </c>
      <c r="H22" s="25">
        <v>15</v>
      </c>
      <c r="I22" s="21">
        <v>5</v>
      </c>
      <c r="J22" s="25">
        <v>15</v>
      </c>
      <c r="K22" s="21">
        <v>15</v>
      </c>
      <c r="L22" s="25">
        <v>10</v>
      </c>
      <c r="M22" s="21">
        <v>10</v>
      </c>
      <c r="N22" s="25">
        <v>15</v>
      </c>
      <c r="O22" s="90">
        <v>15</v>
      </c>
      <c r="P22" s="81">
        <v>2</v>
      </c>
      <c r="Q22" s="90">
        <v>9</v>
      </c>
      <c r="R22" s="81">
        <v>15</v>
      </c>
      <c r="S22" s="90"/>
      <c r="T22" s="81"/>
      <c r="U22" s="90"/>
      <c r="V22" s="80"/>
      <c r="W22" s="90"/>
      <c r="X22" s="25"/>
      <c r="Y22" s="21"/>
      <c r="Z22" s="25"/>
    </row>
    <row r="23" spans="1:26" ht="73.5" customHeight="1" thickBot="1">
      <c r="A23" s="58">
        <v>3</v>
      </c>
      <c r="B23" s="64" t="str">
        <f>VLOOKUP($B$1&amp;A23,'Lista Zespołów'!$A$4:$E$147,3,FALSE)</f>
        <v>MDK WARSZAWA 2</v>
      </c>
      <c r="C23" s="60">
        <f>IF(H21="","",H21)</f>
        <v>14</v>
      </c>
      <c r="D23" s="63">
        <f>IF(G21="","",G21)</f>
        <v>16</v>
      </c>
      <c r="E23" s="60">
        <f>IF(H22="","",H22)</f>
        <v>15</v>
      </c>
      <c r="F23" s="63">
        <f>IF(G22="","",G22)</f>
        <v>9</v>
      </c>
      <c r="G23" s="88" t="s">
        <v>14</v>
      </c>
      <c r="H23" s="86" t="s">
        <v>14</v>
      </c>
      <c r="I23" s="17">
        <v>12</v>
      </c>
      <c r="J23" s="24">
        <v>15</v>
      </c>
      <c r="K23" s="17">
        <v>15</v>
      </c>
      <c r="L23" s="24">
        <v>1</v>
      </c>
      <c r="M23" s="17">
        <v>15</v>
      </c>
      <c r="N23" s="24">
        <v>13</v>
      </c>
      <c r="O23" s="91">
        <v>15</v>
      </c>
      <c r="P23" s="72">
        <v>12</v>
      </c>
      <c r="Q23" s="91">
        <v>18</v>
      </c>
      <c r="R23" s="72">
        <v>16</v>
      </c>
      <c r="S23" s="91"/>
      <c r="T23" s="72"/>
      <c r="U23" s="91"/>
      <c r="V23" s="79"/>
      <c r="W23" s="91"/>
      <c r="X23" s="24"/>
      <c r="Y23" s="17"/>
      <c r="Z23" s="24"/>
    </row>
    <row r="24" spans="1:26" ht="73.5" customHeight="1" thickBot="1">
      <c r="A24" s="59">
        <v>4</v>
      </c>
      <c r="B24" s="65" t="str">
        <f>VLOOKUP($B$1&amp;A24,'Lista Zespołów'!$A$4:$E$147,3,FALSE)</f>
        <v>G-8 BIELANY 2</v>
      </c>
      <c r="C24" s="61">
        <f>IF(J21="","",J21)</f>
        <v>10</v>
      </c>
      <c r="D24" s="62">
        <f>IF(I21="","",I21)</f>
        <v>15</v>
      </c>
      <c r="E24" s="61">
        <f>IF(J22="","",J22)</f>
        <v>15</v>
      </c>
      <c r="F24" s="62">
        <f>IF(I22="","",I22)</f>
        <v>5</v>
      </c>
      <c r="G24" s="61">
        <f>IF(J23="","",J23)</f>
        <v>15</v>
      </c>
      <c r="H24" s="62">
        <f>IF(I23="","",I23)</f>
        <v>12</v>
      </c>
      <c r="I24" s="83" t="s">
        <v>14</v>
      </c>
      <c r="J24" s="87" t="s">
        <v>14</v>
      </c>
      <c r="K24" s="21">
        <v>15</v>
      </c>
      <c r="L24" s="25">
        <v>5</v>
      </c>
      <c r="M24" s="21">
        <v>15</v>
      </c>
      <c r="N24" s="25">
        <v>7</v>
      </c>
      <c r="O24" s="90">
        <v>15</v>
      </c>
      <c r="P24" s="81">
        <v>2</v>
      </c>
      <c r="Q24" s="90">
        <v>15</v>
      </c>
      <c r="R24" s="81">
        <v>8</v>
      </c>
      <c r="S24" s="90"/>
      <c r="T24" s="81"/>
      <c r="U24" s="90"/>
      <c r="V24" s="80"/>
      <c r="W24" s="90"/>
      <c r="X24" s="25"/>
      <c r="Y24" s="21"/>
      <c r="Z24" s="25"/>
    </row>
    <row r="25" spans="1:26" ht="73.5" customHeight="1" thickBot="1">
      <c r="A25" s="59">
        <v>5</v>
      </c>
      <c r="B25" s="65" t="str">
        <f>VLOOKUP($B$1&amp;A25,'Lista Zespołów'!$A$4:$E$147,3,FALSE)</f>
        <v>VOLLEY RADZIEJOWICE 3</v>
      </c>
      <c r="C25" s="61">
        <f>IF(L21="","",L21)</f>
        <v>4</v>
      </c>
      <c r="D25" s="62">
        <f>IF(K21="","",K21)</f>
        <v>15</v>
      </c>
      <c r="E25" s="61">
        <f>IF(L22="","",L22)</f>
        <v>10</v>
      </c>
      <c r="F25" s="62">
        <f>IF(K22="","",K22)</f>
        <v>15</v>
      </c>
      <c r="G25" s="61">
        <f>IF(L23="","",L23)</f>
        <v>1</v>
      </c>
      <c r="H25" s="62">
        <f>IF(K23="","",K23)</f>
        <v>15</v>
      </c>
      <c r="I25" s="61">
        <f>IF(L24="","",L24)</f>
        <v>5</v>
      </c>
      <c r="J25" s="62">
        <f>IF(K24="","",K24)</f>
        <v>15</v>
      </c>
      <c r="K25" s="83" t="s">
        <v>14</v>
      </c>
      <c r="L25" s="82" t="s">
        <v>14</v>
      </c>
      <c r="M25" s="17">
        <v>8</v>
      </c>
      <c r="N25" s="24">
        <v>15</v>
      </c>
      <c r="O25" s="91">
        <v>15</v>
      </c>
      <c r="P25" s="72">
        <v>9</v>
      </c>
      <c r="Q25" s="91">
        <v>9</v>
      </c>
      <c r="R25" s="72">
        <v>15</v>
      </c>
      <c r="S25" s="91"/>
      <c r="T25" s="72"/>
      <c r="U25" s="91"/>
      <c r="V25" s="79"/>
      <c r="W25" s="91"/>
      <c r="X25" s="24"/>
      <c r="Y25" s="21"/>
      <c r="Z25" s="25"/>
    </row>
    <row r="26" spans="1:26" ht="73.5" customHeight="1" thickBot="1">
      <c r="A26" s="59">
        <v>6</v>
      </c>
      <c r="B26" s="65" t="str">
        <f>VLOOKUP($B$1&amp;A26,'Lista Zespołów'!$A$4:$E$147,3,FALSE)</f>
        <v>METRO WARSZAWA 4</v>
      </c>
      <c r="C26" s="61">
        <f>IF(N21="","",N21)</f>
        <v>7</v>
      </c>
      <c r="D26" s="62">
        <f>IF(M21="","",M21)</f>
        <v>15</v>
      </c>
      <c r="E26" s="61">
        <f>IF(N22="","",N22)</f>
        <v>15</v>
      </c>
      <c r="F26" s="62">
        <f>IF(M22="","",M22)</f>
        <v>10</v>
      </c>
      <c r="G26" s="61">
        <f>IF(N23="","",N23)</f>
        <v>13</v>
      </c>
      <c r="H26" s="62">
        <f>IF(M23="","",M23)</f>
        <v>15</v>
      </c>
      <c r="I26" s="61">
        <f>IF(N$24="","",N$24)</f>
        <v>7</v>
      </c>
      <c r="J26" s="62">
        <f>IF(M24="","",M24)</f>
        <v>15</v>
      </c>
      <c r="K26" s="61">
        <f>IF(N25="","",N25)</f>
        <v>15</v>
      </c>
      <c r="L26" s="62">
        <f>IF(M25="","",M25)</f>
        <v>8</v>
      </c>
      <c r="M26" s="83" t="s">
        <v>14</v>
      </c>
      <c r="N26" s="82" t="s">
        <v>14</v>
      </c>
      <c r="O26" s="90">
        <v>15</v>
      </c>
      <c r="P26" s="95">
        <v>4</v>
      </c>
      <c r="Q26" s="90">
        <v>15</v>
      </c>
      <c r="R26" s="95">
        <v>5</v>
      </c>
      <c r="S26" s="90"/>
      <c r="T26" s="95"/>
      <c r="U26" s="90"/>
      <c r="V26" s="96"/>
      <c r="W26" s="90"/>
      <c r="X26" s="25"/>
      <c r="Y26" s="92"/>
      <c r="Z26" s="94"/>
    </row>
    <row r="27" spans="1:26" ht="73.5" customHeight="1" thickBot="1">
      <c r="A27" s="59">
        <v>7</v>
      </c>
      <c r="B27" s="65" t="str">
        <f>VLOOKUP($B$1&amp;A27,'Lista Zespołów'!$A$4:$E$147,3,FALSE)</f>
        <v>UKS PIĄTKA 4</v>
      </c>
      <c r="C27" s="61">
        <f>IF(P21="","",P21)</f>
        <v>7</v>
      </c>
      <c r="D27" s="62">
        <f>IF(O21="","",O21)</f>
        <v>15</v>
      </c>
      <c r="E27" s="61">
        <f>IF(P22="","",P22)</f>
        <v>2</v>
      </c>
      <c r="F27" s="62">
        <f>IF(O22="","",O22)</f>
        <v>15</v>
      </c>
      <c r="G27" s="61">
        <f>IF(P$23="","",P$23)</f>
        <v>12</v>
      </c>
      <c r="H27" s="62">
        <f>IF(O$23="","",O$23)</f>
        <v>15</v>
      </c>
      <c r="I27" s="61">
        <f>IF(P24="","",P24)</f>
        <v>2</v>
      </c>
      <c r="J27" s="62">
        <f>IF(O$24="","",O$24)</f>
        <v>15</v>
      </c>
      <c r="K27" s="61">
        <f>IF(P$25="","",P$25)</f>
        <v>9</v>
      </c>
      <c r="L27" s="62">
        <f>IF(O$25="","",O$25)</f>
        <v>15</v>
      </c>
      <c r="M27" s="61">
        <f>IF(P$26="","",P$26)</f>
        <v>4</v>
      </c>
      <c r="N27" s="62">
        <f>IF(O$26="","",O$26)</f>
        <v>15</v>
      </c>
      <c r="O27" s="83" t="s">
        <v>14</v>
      </c>
      <c r="P27" s="82" t="s">
        <v>14</v>
      </c>
      <c r="Q27" s="90">
        <v>14</v>
      </c>
      <c r="R27" s="95">
        <v>16</v>
      </c>
      <c r="S27" s="90"/>
      <c r="T27" s="95"/>
      <c r="U27" s="90"/>
      <c r="V27" s="96"/>
      <c r="W27" s="90"/>
      <c r="X27" s="95"/>
      <c r="Y27" s="92"/>
      <c r="Z27" s="93"/>
    </row>
    <row r="28" spans="1:26" ht="73.5" customHeight="1" thickBot="1">
      <c r="A28" s="59">
        <v>8</v>
      </c>
      <c r="B28" s="65" t="str">
        <f>VLOOKUP($B$1&amp;A28,'Lista Zespołów'!$A$4:$E$147,3,FALSE)</f>
        <v>TRÓJKA KOBYŁKA 5</v>
      </c>
      <c r="C28" s="61">
        <f>IF(R21="","",R21)</f>
        <v>13</v>
      </c>
      <c r="D28" s="62">
        <f>IF(Q21="","",Q21)</f>
        <v>15</v>
      </c>
      <c r="E28" s="61">
        <f>IF(R22="","",R22)</f>
        <v>15</v>
      </c>
      <c r="F28" s="62">
        <f>IF(Q22="","",Q22)</f>
        <v>9</v>
      </c>
      <c r="G28" s="61">
        <f>IF(R$23="","",R$23)</f>
        <v>16</v>
      </c>
      <c r="H28" s="62">
        <f>IF(Q$23="","",Q$23)</f>
        <v>18</v>
      </c>
      <c r="I28" s="61">
        <f>IF(R24="","",R24)</f>
        <v>8</v>
      </c>
      <c r="J28" s="62">
        <f>IF(Q$24="","",Q$24)</f>
        <v>15</v>
      </c>
      <c r="K28" s="61">
        <f>IF(R$25="","",R$25)</f>
        <v>15</v>
      </c>
      <c r="L28" s="62">
        <f>IF(Q$25="","",Q$25)</f>
        <v>9</v>
      </c>
      <c r="M28" s="61">
        <f>IF(R$26="","",R$26)</f>
        <v>5</v>
      </c>
      <c r="N28" s="62">
        <f>IF(Q$26="","",Q$26)</f>
        <v>15</v>
      </c>
      <c r="O28" s="61">
        <f>IF($R$27="","",$R$27)</f>
        <v>16</v>
      </c>
      <c r="P28" s="62">
        <f>IF($Q$27="","",$Q$27)</f>
        <v>14</v>
      </c>
      <c r="Q28" s="83" t="s">
        <v>14</v>
      </c>
      <c r="R28" s="82" t="s">
        <v>14</v>
      </c>
      <c r="S28" s="90"/>
      <c r="T28" s="95"/>
      <c r="U28" s="90"/>
      <c r="V28" s="96"/>
      <c r="W28" s="90"/>
      <c r="X28" s="95"/>
      <c r="Y28" s="21"/>
      <c r="Z28" s="81"/>
    </row>
    <row r="29" spans="1:26" ht="75.75" customHeight="1" hidden="1" thickBot="1">
      <c r="A29" s="59">
        <v>9</v>
      </c>
      <c r="B29" s="65">
        <f>VLOOKUP($B$1&amp;A29,'Lista Zespołów'!$A$4:$E$147,3,FALSE)</f>
        <v>0</v>
      </c>
      <c r="C29" s="61" t="str">
        <f>IF(T21="","",T21)</f>
        <v/>
      </c>
      <c r="D29" s="62" t="str">
        <f>IF(S21="","",S21)</f>
        <v/>
      </c>
      <c r="E29" s="61" t="str">
        <f>IF(T22="","",T22)</f>
        <v/>
      </c>
      <c r="F29" s="62" t="str">
        <f>IF(S22="","",S22)</f>
        <v/>
      </c>
      <c r="G29" s="61" t="str">
        <f>IF(T$23="","",T$23)</f>
        <v/>
      </c>
      <c r="H29" s="62" t="str">
        <f>IF(S$23="","",S$23)</f>
        <v/>
      </c>
      <c r="I29" s="61" t="str">
        <f>IF(T24="","",T24)</f>
        <v/>
      </c>
      <c r="J29" s="62" t="str">
        <f>IF(S$24="","",S$24)</f>
        <v/>
      </c>
      <c r="K29" s="61" t="str">
        <f>IF(T$25="","",T$25)</f>
        <v/>
      </c>
      <c r="L29" s="62" t="str">
        <f>IF(S$25="","",S$25)</f>
        <v/>
      </c>
      <c r="M29" s="61" t="str">
        <f>IF(T$26="","",T$26)</f>
        <v/>
      </c>
      <c r="N29" s="62" t="str">
        <f>IF(S$26="","",S$26)</f>
        <v/>
      </c>
      <c r="O29" s="61" t="str">
        <f>IF($T$27="","",$T$27)</f>
        <v/>
      </c>
      <c r="P29" s="62" t="str">
        <f>IF($S$27="","",$S$27)</f>
        <v/>
      </c>
      <c r="Q29" s="61" t="str">
        <f>IF($T$28="","",$T$28)</f>
        <v/>
      </c>
      <c r="R29" s="62" t="str">
        <f>IF($S$28="","",$S$28)</f>
        <v/>
      </c>
      <c r="S29" s="83" t="s">
        <v>14</v>
      </c>
      <c r="T29" s="82" t="s">
        <v>14</v>
      </c>
      <c r="U29" s="90"/>
      <c r="V29" s="96"/>
      <c r="W29" s="90"/>
      <c r="X29" s="95"/>
      <c r="Y29" s="21"/>
      <c r="Z29" s="81"/>
    </row>
    <row r="30" spans="1:26" ht="73.5" customHeight="1" thickBot="1">
      <c r="A30" s="59">
        <v>10</v>
      </c>
      <c r="B30" s="65">
        <f>VLOOKUP($B$1&amp;A30,'Lista Zespołów'!$A$4:$E$147,3,FALSE)</f>
        <v>0</v>
      </c>
      <c r="C30" s="61" t="str">
        <f>IF(V21="","",V21)</f>
        <v/>
      </c>
      <c r="D30" s="62" t="str">
        <f>IF(U21="","",U21)</f>
        <v/>
      </c>
      <c r="E30" s="61" t="str">
        <f>IF(V22="","",V22)</f>
        <v/>
      </c>
      <c r="F30" s="62" t="str">
        <f>IF(U22="","",U22)</f>
        <v/>
      </c>
      <c r="G30" s="61" t="str">
        <f>IF(V$23="","",V$23)</f>
        <v/>
      </c>
      <c r="H30" s="62" t="str">
        <f>IF(U$23="","",U$23)</f>
        <v/>
      </c>
      <c r="I30" s="61" t="str">
        <f>IF(V24="","",V24)</f>
        <v/>
      </c>
      <c r="J30" s="62" t="str">
        <f>IF(U$24="","",U$24)</f>
        <v/>
      </c>
      <c r="K30" s="61" t="str">
        <f>IF(V$25="","",V$25)</f>
        <v/>
      </c>
      <c r="L30" s="62" t="str">
        <f>IF(U$25="","",U$25)</f>
        <v/>
      </c>
      <c r="M30" s="61" t="str">
        <f>IF(V$26="","",V$26)</f>
        <v/>
      </c>
      <c r="N30" s="62" t="str">
        <f>IF(U$26="","",U$26)</f>
        <v/>
      </c>
      <c r="O30" s="61" t="str">
        <f>IF($V$27="","",$V$27)</f>
        <v/>
      </c>
      <c r="P30" s="62" t="str">
        <f>IF($U$27="","",$U$27)</f>
        <v/>
      </c>
      <c r="Q30" s="61" t="str">
        <f>IF($V$28="","",$V$28)</f>
        <v/>
      </c>
      <c r="R30" s="62" t="str">
        <f>IF($U$28="","",$U$28)</f>
        <v/>
      </c>
      <c r="S30" s="61" t="str">
        <f>IF($V$29="","",$V$29)</f>
        <v/>
      </c>
      <c r="T30" s="62" t="str">
        <f>IF($U$29="","",$U$29)</f>
        <v/>
      </c>
      <c r="U30" s="83" t="s">
        <v>14</v>
      </c>
      <c r="V30" s="84" t="s">
        <v>14</v>
      </c>
      <c r="W30" s="90"/>
      <c r="X30" s="95"/>
      <c r="Y30" s="21"/>
      <c r="Z30" s="81"/>
    </row>
    <row r="31" spans="1:26" ht="73.5" customHeight="1" thickBot="1">
      <c r="A31" s="59">
        <v>11</v>
      </c>
      <c r="B31" s="65">
        <f>VLOOKUP($B$1&amp;A31,'Lista Zespołów'!$A$4:$E$147,3,FALSE)</f>
        <v>0</v>
      </c>
      <c r="C31" s="61" t="str">
        <f>IF($X21="","",$X21)</f>
        <v/>
      </c>
      <c r="D31" s="62" t="str">
        <f>IF($W21="","",$W21)</f>
        <v/>
      </c>
      <c r="E31" s="61" t="str">
        <f>IF(X22="","",X22)</f>
        <v/>
      </c>
      <c r="F31" s="62" t="str">
        <f>IF(W22="","",W22)</f>
        <v/>
      </c>
      <c r="G31" s="61" t="str">
        <f>IF($X23="","",$X23)</f>
        <v/>
      </c>
      <c r="H31" s="62" t="str">
        <f>IF($W23="","",$W23)</f>
        <v/>
      </c>
      <c r="I31" s="61" t="str">
        <f>IF($X24="","",$X24)</f>
        <v/>
      </c>
      <c r="J31" s="62" t="str">
        <f>IF($W24="","",$W24)</f>
        <v/>
      </c>
      <c r="K31" s="61" t="str">
        <f>IF($X25="","",$X25)</f>
        <v/>
      </c>
      <c r="L31" s="62" t="str">
        <f>IF($W25="","",$W25)</f>
        <v/>
      </c>
      <c r="M31" s="61" t="str">
        <f>IF($X26="","",$X26)</f>
        <v/>
      </c>
      <c r="N31" s="62" t="str">
        <f>IF($W26="","",$W26)</f>
        <v/>
      </c>
      <c r="O31" s="61" t="str">
        <f>IF($X$27="","",$X$27)</f>
        <v/>
      </c>
      <c r="P31" s="62" t="str">
        <f>IF($W$27="","",$W$27)</f>
        <v/>
      </c>
      <c r="Q31" s="61" t="str">
        <f>IF($X28="","",$X28)</f>
        <v/>
      </c>
      <c r="R31" s="62" t="str">
        <f>IF($W28="","",$W28)</f>
        <v/>
      </c>
      <c r="S31" s="61" t="str">
        <f>IF($X29="","",$X29)</f>
        <v/>
      </c>
      <c r="T31" s="62" t="str">
        <f>IF($W29="","",$W29)</f>
        <v/>
      </c>
      <c r="U31" s="61" t="str">
        <f>IF($X30="","",$X30)</f>
        <v/>
      </c>
      <c r="V31" s="62" t="str">
        <f>IF($W30="","",$W30)</f>
        <v/>
      </c>
      <c r="W31" s="83" t="s">
        <v>14</v>
      </c>
      <c r="X31" s="82" t="s">
        <v>14</v>
      </c>
      <c r="Y31" s="21"/>
      <c r="Z31" s="81"/>
    </row>
    <row r="32" spans="1:26" ht="73.5" customHeight="1" thickBot="1">
      <c r="A32" s="59">
        <v>12</v>
      </c>
      <c r="B32" s="65">
        <f>VLOOKUP($B$1&amp;A32,'Lista Zespołów'!$A$4:$E$147,3,FALSE)</f>
        <v>0</v>
      </c>
      <c r="C32" s="61" t="str">
        <f>IF($Z21="","",$Z21)</f>
        <v/>
      </c>
      <c r="D32" s="62" t="str">
        <f>IF($Y21="","",$Y21)</f>
        <v/>
      </c>
      <c r="E32" s="61" t="str">
        <f>IF(Z22="","",Z22)</f>
        <v/>
      </c>
      <c r="F32" s="62" t="str">
        <f>IF(Y22="","",Y22)</f>
        <v/>
      </c>
      <c r="G32" s="61" t="str">
        <f>IF($Z23="","",$Z23)</f>
        <v/>
      </c>
      <c r="H32" s="62" t="str">
        <f>IF($Y23="","",$Y23)</f>
        <v/>
      </c>
      <c r="I32" s="61" t="str">
        <f>IF($Z24="","",$Z24)</f>
        <v/>
      </c>
      <c r="J32" s="62" t="str">
        <f>IF($Y24="","",$Y24)</f>
        <v/>
      </c>
      <c r="K32" s="61" t="str">
        <f>IF($Z25="","",$Z25)</f>
        <v/>
      </c>
      <c r="L32" s="62" t="str">
        <f>IF($Y25="","",$Y25)</f>
        <v/>
      </c>
      <c r="M32" s="61" t="str">
        <f>IF($Z26="","",$Z26)</f>
        <v/>
      </c>
      <c r="N32" s="62" t="str">
        <f>IF($Y26="","",$Y26)</f>
        <v/>
      </c>
      <c r="O32" s="61" t="str">
        <f>IF($Z27="","",$Z27)</f>
        <v/>
      </c>
      <c r="P32" s="62" t="str">
        <f>IF($Y27="","",$Y27)</f>
        <v/>
      </c>
      <c r="Q32" s="61" t="str">
        <f>IF($Z28="","",$Z28)</f>
        <v/>
      </c>
      <c r="R32" s="62" t="str">
        <f>IF($Y28="","",$Y28)</f>
        <v/>
      </c>
      <c r="S32" s="61" t="str">
        <f>IF($Z29="","",$Z29)</f>
        <v/>
      </c>
      <c r="T32" s="62" t="str">
        <f>IF($Y29="","",$Y29)</f>
        <v/>
      </c>
      <c r="U32" s="61" t="str">
        <f>IF($Z30="","",$Z30)</f>
        <v/>
      </c>
      <c r="V32" s="62" t="str">
        <f>IF($Y30="","",$Y30)</f>
        <v/>
      </c>
      <c r="W32" s="61" t="str">
        <f>IF($Z31="","",$Z31)</f>
        <v/>
      </c>
      <c r="X32" s="62" t="str">
        <f>IF($Y31="","",$Y31)</f>
        <v/>
      </c>
      <c r="Y32" s="83" t="s">
        <v>14</v>
      </c>
      <c r="Z32" s="82" t="s">
        <v>14</v>
      </c>
    </row>
    <row r="33" spans="1:10" ht="17.5">
      <c r="A33" s="44"/>
      <c r="B33" s="48"/>
      <c r="C33" s="49"/>
      <c r="D33" s="48"/>
      <c r="G33" s="52"/>
      <c r="H33" s="53"/>
      <c r="I33" s="54"/>
      <c r="J33" s="53"/>
    </row>
    <row r="34" spans="1:10" ht="17.5">
      <c r="A34" s="44">
        <v>1</v>
      </c>
      <c r="B34" s="48" t="str">
        <f>VLOOKUP(H34,'Lista Zespołów'!$A$4:$E$147,3,FALSE)</f>
        <v>ISKRA WARSZAWA 1</v>
      </c>
      <c r="C34" s="49" t="s">
        <v>15</v>
      </c>
      <c r="D34" s="48">
        <f>VLOOKUP(J34,'Lista Zespołów'!$A$4:$E$147,3,FALSE)</f>
        <v>0</v>
      </c>
      <c r="F34" t="s">
        <v>16</v>
      </c>
      <c r="G34" s="52">
        <v>1</v>
      </c>
      <c r="H34" s="53" t="str">
        <f>$B$1&amp;1</f>
        <v>H1</v>
      </c>
      <c r="I34" s="54" t="s">
        <v>15</v>
      </c>
      <c r="J34" s="53" t="str">
        <f>$B$1&amp;12</f>
        <v>H12</v>
      </c>
    </row>
    <row r="35" spans="1:10" ht="17.5">
      <c r="A35" s="44">
        <v>2</v>
      </c>
      <c r="B35" s="48" t="str">
        <f>VLOOKUP(H35,'Lista Zespołów'!$A$4:$E$147,3,FALSE)</f>
        <v>POLONEZ WYSZKÓW 1</v>
      </c>
      <c r="C35" s="49" t="s">
        <v>15</v>
      </c>
      <c r="D35" s="48">
        <f>VLOOKUP(J35,'Lista Zespołów'!$A$4:$E$147,3,FALSE)</f>
        <v>0</v>
      </c>
      <c r="F35" t="s">
        <v>16</v>
      </c>
      <c r="G35" s="52">
        <v>2</v>
      </c>
      <c r="H35" s="53" t="str">
        <f>$B$1&amp;2</f>
        <v>H2</v>
      </c>
      <c r="I35" s="54" t="s">
        <v>15</v>
      </c>
      <c r="J35" s="53" t="str">
        <f>$B$1&amp;11</f>
        <v>H11</v>
      </c>
    </row>
    <row r="36" spans="1:10" ht="17.5">
      <c r="A36" s="44">
        <v>3</v>
      </c>
      <c r="B36" s="48" t="str">
        <f>VLOOKUP(H36,'Lista Zespołów'!$A$4:$E$147,3,FALSE)</f>
        <v>MDK WARSZAWA 2</v>
      </c>
      <c r="C36" s="49" t="s">
        <v>15</v>
      </c>
      <c r="D36" s="48">
        <f>VLOOKUP(J36,'Lista Zespołów'!$A$4:$E$147,3,FALSE)</f>
        <v>0</v>
      </c>
      <c r="F36" t="s">
        <v>16</v>
      </c>
      <c r="G36" s="52">
        <v>3</v>
      </c>
      <c r="H36" s="53" t="str">
        <f>$B$1&amp;3</f>
        <v>H3</v>
      </c>
      <c r="I36" s="54" t="s">
        <v>15</v>
      </c>
      <c r="J36" s="55" t="str">
        <f>$B$1&amp;10</f>
        <v>H10</v>
      </c>
    </row>
    <row r="37" spans="1:10" ht="17.5">
      <c r="A37" s="44">
        <v>4</v>
      </c>
      <c r="B37" s="48" t="str">
        <f>VLOOKUP(H37,'Lista Zespołów'!$A$4:$E$147,3,FALSE)</f>
        <v>G-8 BIELANY 2</v>
      </c>
      <c r="C37" s="49" t="s">
        <v>15</v>
      </c>
      <c r="D37" s="48">
        <f>VLOOKUP(J37,'Lista Zespołów'!$A$4:$E$147,3,FALSE)</f>
        <v>0</v>
      </c>
      <c r="F37" t="s">
        <v>16</v>
      </c>
      <c r="G37" s="52">
        <v>4</v>
      </c>
      <c r="H37" s="53" t="str">
        <f>$B$1&amp;4</f>
        <v>H4</v>
      </c>
      <c r="I37" s="54" t="s">
        <v>15</v>
      </c>
      <c r="J37" s="55" t="str">
        <f>$B$1&amp;9</f>
        <v>H9</v>
      </c>
    </row>
    <row r="38" spans="1:10" ht="17.5">
      <c r="A38" s="44">
        <v>5</v>
      </c>
      <c r="B38" s="48" t="str">
        <f>VLOOKUP(H38,'Lista Zespołów'!$A$4:$E$147,3,FALSE)</f>
        <v>VOLLEY RADZIEJOWICE 3</v>
      </c>
      <c r="C38" s="49" t="s">
        <v>15</v>
      </c>
      <c r="D38" s="48" t="str">
        <f>VLOOKUP(J38,'Lista Zespołów'!$A$4:$E$147,3,FALSE)</f>
        <v>TRÓJKA KOBYŁKA 5</v>
      </c>
      <c r="F38" t="s">
        <v>16</v>
      </c>
      <c r="G38" s="52">
        <v>5</v>
      </c>
      <c r="H38" s="53" t="str">
        <f>$B$1&amp;5</f>
        <v>H5</v>
      </c>
      <c r="I38" s="54" t="s">
        <v>15</v>
      </c>
      <c r="J38" s="55" t="str">
        <f>$B$1&amp;8</f>
        <v>H8</v>
      </c>
    </row>
    <row r="39" spans="1:10" ht="17.5">
      <c r="A39" s="44">
        <v>6</v>
      </c>
      <c r="B39" s="48" t="str">
        <f>VLOOKUP(H39,'Lista Zespołów'!$A$4:$E$147,3,FALSE)</f>
        <v>METRO WARSZAWA 4</v>
      </c>
      <c r="C39" s="49" t="s">
        <v>15</v>
      </c>
      <c r="D39" s="48" t="str">
        <f>VLOOKUP(J39,'Lista Zespołów'!$A$4:$E$147,3,FALSE)</f>
        <v>UKS PIĄTKA 4</v>
      </c>
      <c r="F39" t="s">
        <v>16</v>
      </c>
      <c r="G39" s="52">
        <v>6</v>
      </c>
      <c r="H39" s="53" t="str">
        <f>$B$1&amp;6</f>
        <v>H6</v>
      </c>
      <c r="I39" s="54" t="s">
        <v>15</v>
      </c>
      <c r="J39" s="55" t="str">
        <f>$B$1&amp;7</f>
        <v>H7</v>
      </c>
    </row>
    <row r="40" spans="2:10" ht="17.5">
      <c r="B40" s="48"/>
      <c r="G40" s="56"/>
      <c r="H40" s="55"/>
      <c r="I40" s="54"/>
      <c r="J40" s="55"/>
    </row>
    <row r="41" spans="1:10" ht="17.5">
      <c r="A41" s="44">
        <v>7</v>
      </c>
      <c r="B41" s="48">
        <f>VLOOKUP(H41,'Lista Zespołów'!$A$4:$E$147,3,FALSE)</f>
        <v>0</v>
      </c>
      <c r="C41" s="49" t="s">
        <v>15</v>
      </c>
      <c r="D41" s="48" t="str">
        <f>VLOOKUP(J41,'Lista Zespołów'!$A$4:$E$147,3,FALSE)</f>
        <v>UKS PIĄTKA 4</v>
      </c>
      <c r="F41" t="s">
        <v>16</v>
      </c>
      <c r="G41" s="44">
        <v>5</v>
      </c>
      <c r="H41" s="53" t="str">
        <f>$B$1&amp;12</f>
        <v>H12</v>
      </c>
      <c r="I41" s="54" t="s">
        <v>15</v>
      </c>
      <c r="J41" s="53" t="str">
        <f>$B$1&amp;7</f>
        <v>H7</v>
      </c>
    </row>
    <row r="42" spans="1:10" ht="17.5">
      <c r="A42" s="44">
        <v>8</v>
      </c>
      <c r="B42" s="48" t="str">
        <f>VLOOKUP(H42,'Lista Zespołów'!$A$4:$E$147,3,FALSE)</f>
        <v>TRÓJKA KOBYŁKA 5</v>
      </c>
      <c r="C42" s="49" t="s">
        <v>15</v>
      </c>
      <c r="D42" s="48" t="str">
        <f>VLOOKUP(J42,'Lista Zespołów'!$A$4:$E$147,3,FALSE)</f>
        <v>METRO WARSZAWA 4</v>
      </c>
      <c r="F42" t="s">
        <v>16</v>
      </c>
      <c r="G42" s="44">
        <v>6</v>
      </c>
      <c r="H42" s="53" t="str">
        <f>$B$1&amp;8</f>
        <v>H8</v>
      </c>
      <c r="I42" s="54" t="s">
        <v>15</v>
      </c>
      <c r="J42" s="53" t="str">
        <f>$B$1&amp;6</f>
        <v>H6</v>
      </c>
    </row>
    <row r="43" spans="1:10" ht="17.5">
      <c r="A43" s="44">
        <v>9</v>
      </c>
      <c r="B43" s="48">
        <f>VLOOKUP(H43,'Lista Zespołów'!$A$4:$E$147,3,FALSE)</f>
        <v>0</v>
      </c>
      <c r="C43" s="49" t="s">
        <v>15</v>
      </c>
      <c r="D43" s="48" t="str">
        <f>VLOOKUP(J43,'Lista Zespołów'!$A$4:$E$147,3,FALSE)</f>
        <v>VOLLEY RADZIEJOWICE 3</v>
      </c>
      <c r="F43" t="s">
        <v>16</v>
      </c>
      <c r="G43" s="44">
        <v>7</v>
      </c>
      <c r="H43" s="55" t="str">
        <f>$B$1&amp;9</f>
        <v>H9</v>
      </c>
      <c r="I43" s="54" t="s">
        <v>15</v>
      </c>
      <c r="J43" s="55" t="str">
        <f>$B$1&amp;5</f>
        <v>H5</v>
      </c>
    </row>
    <row r="44" spans="1:10" ht="17.5">
      <c r="A44" s="44">
        <v>10</v>
      </c>
      <c r="B44" s="48">
        <f>VLOOKUP(H44,'Lista Zespołów'!$A$4:$E$147,3,FALSE)</f>
        <v>0</v>
      </c>
      <c r="C44" s="49" t="s">
        <v>15</v>
      </c>
      <c r="D44" s="48" t="str">
        <f>VLOOKUP(J44,'Lista Zespołów'!$A$4:$E$147,3,FALSE)</f>
        <v>G-8 BIELANY 2</v>
      </c>
      <c r="F44" t="s">
        <v>16</v>
      </c>
      <c r="G44" s="44">
        <v>8</v>
      </c>
      <c r="H44" s="55" t="str">
        <f>$B$1&amp;10</f>
        <v>H10</v>
      </c>
      <c r="I44" s="54" t="s">
        <v>15</v>
      </c>
      <c r="J44" s="55" t="str">
        <f>$B$1&amp;4</f>
        <v>H4</v>
      </c>
    </row>
    <row r="45" spans="1:10" ht="17.5">
      <c r="A45" s="44">
        <v>11</v>
      </c>
      <c r="B45" s="48">
        <f>VLOOKUP(H45,'Lista Zespołów'!$A$4:$E$147,3,FALSE)</f>
        <v>0</v>
      </c>
      <c r="C45" s="49" t="s">
        <v>15</v>
      </c>
      <c r="D45" s="48" t="str">
        <f>VLOOKUP(J45,'Lista Zespołów'!$A$4:$E$147,3,FALSE)</f>
        <v>MDK WARSZAWA 2</v>
      </c>
      <c r="F45" t="s">
        <v>16</v>
      </c>
      <c r="G45" s="44">
        <v>9</v>
      </c>
      <c r="H45" s="55" t="str">
        <f>$B$1&amp;11</f>
        <v>H11</v>
      </c>
      <c r="I45" s="54" t="s">
        <v>15</v>
      </c>
      <c r="J45" s="55" t="str">
        <f>$B$1&amp;3</f>
        <v>H3</v>
      </c>
    </row>
    <row r="46" spans="1:10" ht="17.5">
      <c r="A46" s="44">
        <v>12</v>
      </c>
      <c r="B46" s="48" t="str">
        <f>VLOOKUP(H46,'Lista Zespołów'!$A$4:$E$147,3,FALSE)</f>
        <v>ISKRA WARSZAWA 1</v>
      </c>
      <c r="C46" s="49" t="s">
        <v>15</v>
      </c>
      <c r="D46" s="48" t="str">
        <f>VLOOKUP(J46,'Lista Zespołów'!$A$4:$E$147,3,FALSE)</f>
        <v>POLONEZ WYSZKÓW 1</v>
      </c>
      <c r="F46" t="s">
        <v>16</v>
      </c>
      <c r="G46" s="44">
        <v>10</v>
      </c>
      <c r="H46" s="55" t="str">
        <f>$B$1&amp;1</f>
        <v>H1</v>
      </c>
      <c r="I46" s="54" t="s">
        <v>15</v>
      </c>
      <c r="J46" s="55" t="str">
        <f>$B$1&amp;2</f>
        <v>H2</v>
      </c>
    </row>
    <row r="47" spans="1:10" ht="17.5">
      <c r="A47" s="44"/>
      <c r="B47" s="48"/>
      <c r="C47" s="49"/>
      <c r="D47" s="48"/>
      <c r="G47" s="44"/>
      <c r="H47" s="55"/>
      <c r="I47" s="54"/>
      <c r="J47" s="55"/>
    </row>
    <row r="48" spans="1:10" ht="17.5">
      <c r="A48" s="44">
        <v>13</v>
      </c>
      <c r="B48" s="48" t="str">
        <f>VLOOKUP(H48,'Lista Zespołów'!$A$4:$E$147,3,FALSE)</f>
        <v>POLONEZ WYSZKÓW 1</v>
      </c>
      <c r="C48" s="49" t="s">
        <v>15</v>
      </c>
      <c r="D48" s="48">
        <f>VLOOKUP(J48,'Lista Zespołów'!$A$4:$E$147,3,FALSE)</f>
        <v>0</v>
      </c>
      <c r="F48" t="s">
        <v>16</v>
      </c>
      <c r="G48" s="44">
        <v>9</v>
      </c>
      <c r="H48" s="53" t="str">
        <f>$B$1&amp;2</f>
        <v>H2</v>
      </c>
      <c r="I48" s="54" t="s">
        <v>15</v>
      </c>
      <c r="J48" s="53" t="str">
        <f>$B$1&amp;12</f>
        <v>H12</v>
      </c>
    </row>
    <row r="49" spans="1:10" ht="17.5">
      <c r="A49" s="44">
        <v>14</v>
      </c>
      <c r="B49" s="48" t="str">
        <f>VLOOKUP(H49,'Lista Zespołów'!$A$4:$E$147,3,FALSE)</f>
        <v>MDK WARSZAWA 2</v>
      </c>
      <c r="C49" s="49" t="s">
        <v>15</v>
      </c>
      <c r="D49" s="48" t="str">
        <f>VLOOKUP(J49,'Lista Zespołów'!$A$4:$E$147,3,FALSE)</f>
        <v>ISKRA WARSZAWA 1</v>
      </c>
      <c r="F49" t="s">
        <v>16</v>
      </c>
      <c r="G49" s="44">
        <v>10</v>
      </c>
      <c r="H49" s="53" t="str">
        <f>$B$1&amp;3</f>
        <v>H3</v>
      </c>
      <c r="I49" s="54" t="s">
        <v>15</v>
      </c>
      <c r="J49" s="53" t="str">
        <f>$B$1&amp;1</f>
        <v>H1</v>
      </c>
    </row>
    <row r="50" spans="1:10" ht="17.5">
      <c r="A50" s="44">
        <v>15</v>
      </c>
      <c r="B50" s="48" t="str">
        <f>VLOOKUP(H50,'Lista Zespołów'!$A$4:$E$147,3,FALSE)</f>
        <v>G-8 BIELANY 2</v>
      </c>
      <c r="C50" s="49" t="s">
        <v>15</v>
      </c>
      <c r="D50" s="48">
        <f>VLOOKUP(J50,'Lista Zespołów'!$A$4:$E$147,3,FALSE)</f>
        <v>0</v>
      </c>
      <c r="F50" t="s">
        <v>16</v>
      </c>
      <c r="G50" s="44">
        <v>11</v>
      </c>
      <c r="H50" s="55" t="str">
        <f>$B$1&amp;4</f>
        <v>H4</v>
      </c>
      <c r="I50" s="54" t="s">
        <v>15</v>
      </c>
      <c r="J50" s="55" t="str">
        <f>$B$1&amp;11</f>
        <v>H11</v>
      </c>
    </row>
    <row r="51" spans="1:10" ht="17.5">
      <c r="A51" s="44">
        <v>16</v>
      </c>
      <c r="B51" s="48" t="str">
        <f>VLOOKUP(H51,'Lista Zespołów'!$A$4:$E$147,3,FALSE)</f>
        <v>VOLLEY RADZIEJOWICE 3</v>
      </c>
      <c r="C51" s="49" t="s">
        <v>15</v>
      </c>
      <c r="D51" s="48">
        <f>VLOOKUP(J51,'Lista Zespołów'!$A$4:$E$147,3,FALSE)</f>
        <v>0</v>
      </c>
      <c r="F51" t="s">
        <v>16</v>
      </c>
      <c r="G51" s="44">
        <v>12</v>
      </c>
      <c r="H51" s="55" t="str">
        <f>$B$1&amp;5</f>
        <v>H5</v>
      </c>
      <c r="I51" s="54" t="s">
        <v>15</v>
      </c>
      <c r="J51" s="55" t="str">
        <f>$B$1&amp;10</f>
        <v>H10</v>
      </c>
    </row>
    <row r="52" spans="1:10" ht="17.5">
      <c r="A52" s="44">
        <v>17</v>
      </c>
      <c r="B52" s="48" t="str">
        <f>VLOOKUP(H52,'Lista Zespołów'!$A$4:$E$147,3,FALSE)</f>
        <v>METRO WARSZAWA 4</v>
      </c>
      <c r="C52" s="49" t="s">
        <v>15</v>
      </c>
      <c r="D52" s="48">
        <f>VLOOKUP(J52,'Lista Zespołów'!$A$4:$E$147,3,FALSE)</f>
        <v>0</v>
      </c>
      <c r="F52" t="s">
        <v>16</v>
      </c>
      <c r="G52" s="44">
        <v>13</v>
      </c>
      <c r="H52" s="55" t="str">
        <f>$B$1&amp;6</f>
        <v>H6</v>
      </c>
      <c r="I52" s="54" t="s">
        <v>15</v>
      </c>
      <c r="J52" s="55" t="str">
        <f>$B$1&amp;9</f>
        <v>H9</v>
      </c>
    </row>
    <row r="53" spans="1:10" ht="17.5">
      <c r="A53" s="44">
        <v>18</v>
      </c>
      <c r="B53" s="48" t="str">
        <f>VLOOKUP(H53,'Lista Zespołów'!$A$4:$E$147,3,FALSE)</f>
        <v>UKS PIĄTKA 4</v>
      </c>
      <c r="C53" s="49" t="s">
        <v>15</v>
      </c>
      <c r="D53" s="48" t="str">
        <f>VLOOKUP(J53,'Lista Zespołów'!$A$4:$E$147,3,FALSE)</f>
        <v>TRÓJKA KOBYŁKA 5</v>
      </c>
      <c r="F53" t="s">
        <v>16</v>
      </c>
      <c r="G53" s="44">
        <v>14</v>
      </c>
      <c r="H53" s="55" t="str">
        <f>$B$1&amp;7</f>
        <v>H7</v>
      </c>
      <c r="I53" s="54" t="s">
        <v>15</v>
      </c>
      <c r="J53" s="55" t="str">
        <f>$B$1&amp;8</f>
        <v>H8</v>
      </c>
    </row>
    <row r="54" spans="2:10" ht="17.5">
      <c r="B54" s="48"/>
      <c r="G54" s="56"/>
      <c r="H54" s="55"/>
      <c r="I54" s="54"/>
      <c r="J54" s="55"/>
    </row>
    <row r="55" spans="1:10" ht="17.5">
      <c r="A55" s="44">
        <v>19</v>
      </c>
      <c r="B55" s="48">
        <f>VLOOKUP(H55,'Lista Zespołów'!$A$4:$E$147,3,FALSE)</f>
        <v>0</v>
      </c>
      <c r="C55" s="49" t="s">
        <v>15</v>
      </c>
      <c r="D55" s="48" t="str">
        <f>VLOOKUP(J55,'Lista Zespołów'!$A$4:$E$147,3,FALSE)</f>
        <v>TRÓJKA KOBYŁKA 5</v>
      </c>
      <c r="F55" t="s">
        <v>16</v>
      </c>
      <c r="G55" s="44">
        <v>13</v>
      </c>
      <c r="H55" s="55" t="str">
        <f>$B$1&amp;12</f>
        <v>H12</v>
      </c>
      <c r="I55" s="54" t="s">
        <v>15</v>
      </c>
      <c r="J55" s="55" t="str">
        <f>$B$1&amp;8</f>
        <v>H8</v>
      </c>
    </row>
    <row r="56" spans="1:10" ht="17.5">
      <c r="A56" s="44">
        <v>20</v>
      </c>
      <c r="B56" s="48">
        <f>VLOOKUP(H56,'Lista Zespołów'!$A$4:$E$147,3,FALSE)</f>
        <v>0</v>
      </c>
      <c r="C56" s="49" t="s">
        <v>15</v>
      </c>
      <c r="D56" s="48" t="str">
        <f>VLOOKUP(J56,'Lista Zespołów'!$A$4:$E$147,3,FALSE)</f>
        <v>UKS PIĄTKA 4</v>
      </c>
      <c r="F56" t="s">
        <v>16</v>
      </c>
      <c r="G56" s="44">
        <v>14</v>
      </c>
      <c r="H56" s="55" t="str">
        <f>$B$1&amp;9</f>
        <v>H9</v>
      </c>
      <c r="I56" s="54" t="s">
        <v>15</v>
      </c>
      <c r="J56" s="55" t="str">
        <f>$B$1&amp;7</f>
        <v>H7</v>
      </c>
    </row>
    <row r="57" spans="1:10" ht="17.5">
      <c r="A57" s="44">
        <v>21</v>
      </c>
      <c r="B57" s="48">
        <f>VLOOKUP(H57,'Lista Zespołów'!$A$4:$E$147,3,FALSE)</f>
        <v>0</v>
      </c>
      <c r="C57" s="51" t="s">
        <v>15</v>
      </c>
      <c r="D57" s="48" t="str">
        <f>VLOOKUP(J57,'Lista Zespołów'!$A$4:$E$147,3,FALSE)</f>
        <v>METRO WARSZAWA 4</v>
      </c>
      <c r="F57" t="s">
        <v>16</v>
      </c>
      <c r="G57" s="44">
        <v>15</v>
      </c>
      <c r="H57" s="55" t="str">
        <f>$B$1&amp;10</f>
        <v>H10</v>
      </c>
      <c r="I57" s="54" t="s">
        <v>15</v>
      </c>
      <c r="J57" s="55" t="str">
        <f>$B$1&amp;6</f>
        <v>H6</v>
      </c>
    </row>
    <row r="58" spans="1:10" ht="17.5">
      <c r="A58" s="44">
        <v>22</v>
      </c>
      <c r="B58" s="48">
        <f>VLOOKUP(H58,'Lista Zespołów'!$A$4:$E$147,3,FALSE)</f>
        <v>0</v>
      </c>
      <c r="C58" s="51" t="s">
        <v>15</v>
      </c>
      <c r="D58" s="48" t="str">
        <f>VLOOKUP(J58,'Lista Zespołów'!$A$4:$E$147,3,FALSE)</f>
        <v>VOLLEY RADZIEJOWICE 3</v>
      </c>
      <c r="F58" t="s">
        <v>16</v>
      </c>
      <c r="G58" s="44">
        <v>16</v>
      </c>
      <c r="H58" s="55" t="str">
        <f>$B$1&amp;11</f>
        <v>H11</v>
      </c>
      <c r="I58" s="54" t="s">
        <v>15</v>
      </c>
      <c r="J58" s="55" t="str">
        <f>$B$1&amp;5</f>
        <v>H5</v>
      </c>
    </row>
    <row r="59" spans="1:10" ht="17.5">
      <c r="A59" s="44">
        <v>23</v>
      </c>
      <c r="B59" s="48" t="str">
        <f>VLOOKUP(H59,'Lista Zespołów'!$A$4:$E$147,3,FALSE)</f>
        <v>ISKRA WARSZAWA 1</v>
      </c>
      <c r="C59" s="51" t="s">
        <v>15</v>
      </c>
      <c r="D59" s="48" t="str">
        <f>VLOOKUP(J59,'Lista Zespołów'!$A$4:$E$147,3,FALSE)</f>
        <v>G-8 BIELANY 2</v>
      </c>
      <c r="F59" t="s">
        <v>16</v>
      </c>
      <c r="G59" s="44">
        <v>17</v>
      </c>
      <c r="H59" s="55" t="str">
        <f>$B$1&amp;1</f>
        <v>H1</v>
      </c>
      <c r="I59" s="54" t="s">
        <v>15</v>
      </c>
      <c r="J59" s="55" t="str">
        <f>$B$1&amp;4</f>
        <v>H4</v>
      </c>
    </row>
    <row r="60" spans="1:10" ht="17.5">
      <c r="A60" s="44">
        <v>24</v>
      </c>
      <c r="B60" s="48" t="str">
        <f>VLOOKUP(H60,'Lista Zespołów'!$A$4:$E$147,3,FALSE)</f>
        <v>POLONEZ WYSZKÓW 1</v>
      </c>
      <c r="C60" s="51" t="s">
        <v>15</v>
      </c>
      <c r="D60" s="48" t="str">
        <f>VLOOKUP(J60,'Lista Zespołów'!$A$4:$E$147,3,FALSE)</f>
        <v>MDK WARSZAWA 2</v>
      </c>
      <c r="F60" t="s">
        <v>16</v>
      </c>
      <c r="G60" s="44">
        <v>18</v>
      </c>
      <c r="H60" s="55" t="str">
        <f aca="true" t="shared" si="13" ref="H60">$B$1&amp;2</f>
        <v>H2</v>
      </c>
      <c r="I60" s="54" t="s">
        <v>15</v>
      </c>
      <c r="J60" s="55" t="str">
        <f aca="true" t="shared" si="14" ref="J60">$B$1&amp;3</f>
        <v>H3</v>
      </c>
    </row>
    <row r="61" spans="1:10" ht="17.5">
      <c r="A61" s="44"/>
      <c r="B61" s="48"/>
      <c r="C61" s="51"/>
      <c r="D61" s="48"/>
      <c r="G61" s="44"/>
      <c r="H61" s="55"/>
      <c r="I61" s="54"/>
      <c r="J61" s="55"/>
    </row>
    <row r="62" spans="1:10" ht="17.5">
      <c r="A62" s="44">
        <v>25</v>
      </c>
      <c r="B62" s="48" t="str">
        <f>VLOOKUP(H62,'Lista Zespołów'!$A$4:$E$147,3,FALSE)</f>
        <v>MDK WARSZAWA 2</v>
      </c>
      <c r="C62" s="49" t="s">
        <v>15</v>
      </c>
      <c r="D62" s="48">
        <f>VLOOKUP(J62,'Lista Zespołów'!$A$4:$E$147,3,FALSE)</f>
        <v>0</v>
      </c>
      <c r="F62" t="s">
        <v>16</v>
      </c>
      <c r="G62" s="44">
        <v>17</v>
      </c>
      <c r="H62" s="55" t="str">
        <f>$B$1&amp;3</f>
        <v>H3</v>
      </c>
      <c r="I62" s="54" t="s">
        <v>15</v>
      </c>
      <c r="J62" s="55" t="str">
        <f>$B$1&amp;12</f>
        <v>H12</v>
      </c>
    </row>
    <row r="63" spans="1:10" ht="17.5">
      <c r="A63" s="44">
        <v>26</v>
      </c>
      <c r="B63" s="48" t="str">
        <f>VLOOKUP(H63,'Lista Zespołów'!$A$4:$E$147,3,FALSE)</f>
        <v>G-8 BIELANY 2</v>
      </c>
      <c r="C63" s="51" t="s">
        <v>15</v>
      </c>
      <c r="D63" s="48" t="str">
        <f>VLOOKUP(J63,'Lista Zespołów'!$A$4:$E$147,3,FALSE)</f>
        <v>POLONEZ WYSZKÓW 1</v>
      </c>
      <c r="F63" t="s">
        <v>16</v>
      </c>
      <c r="G63" s="44">
        <v>18</v>
      </c>
      <c r="H63" s="55" t="str">
        <f>$B$1&amp;4</f>
        <v>H4</v>
      </c>
      <c r="I63" s="54" t="s">
        <v>15</v>
      </c>
      <c r="J63" s="55" t="str">
        <f>$B$1&amp;2</f>
        <v>H2</v>
      </c>
    </row>
    <row r="64" spans="1:10" ht="17.5">
      <c r="A64" s="44">
        <v>27</v>
      </c>
      <c r="B64" s="48" t="str">
        <f>VLOOKUP(H64,'Lista Zespołów'!$A$4:$E$147,3,FALSE)</f>
        <v>VOLLEY RADZIEJOWICE 3</v>
      </c>
      <c r="C64" s="51" t="s">
        <v>15</v>
      </c>
      <c r="D64" s="48" t="str">
        <f>VLOOKUP(J64,'Lista Zespołów'!$A$4:$E$147,3,FALSE)</f>
        <v>ISKRA WARSZAWA 1</v>
      </c>
      <c r="F64" t="s">
        <v>16</v>
      </c>
      <c r="G64" s="44">
        <v>19</v>
      </c>
      <c r="H64" s="55" t="str">
        <f>$B$1&amp;5</f>
        <v>H5</v>
      </c>
      <c r="I64" s="54" t="s">
        <v>15</v>
      </c>
      <c r="J64" s="55" t="str">
        <f>$B$1&amp;1</f>
        <v>H1</v>
      </c>
    </row>
    <row r="65" spans="1:10" ht="18">
      <c r="A65" s="44">
        <v>28</v>
      </c>
      <c r="B65" s="48" t="str">
        <f>VLOOKUP(H65,'Lista Zespołów'!$A$4:$E$147,3,FALSE)</f>
        <v>METRO WARSZAWA 4</v>
      </c>
      <c r="C65" s="74" t="s">
        <v>15</v>
      </c>
      <c r="D65" s="48">
        <f>VLOOKUP(J65,'Lista Zespołów'!$A$4:$E$147,3,FALSE)</f>
        <v>0</v>
      </c>
      <c r="F65" t="s">
        <v>16</v>
      </c>
      <c r="G65" s="44">
        <v>20</v>
      </c>
      <c r="H65" s="55" t="str">
        <f>$B$1&amp;6</f>
        <v>H6</v>
      </c>
      <c r="I65" s="54" t="s">
        <v>15</v>
      </c>
      <c r="J65" s="55" t="str">
        <f>$B$1&amp;11</f>
        <v>H11</v>
      </c>
    </row>
    <row r="66" spans="1:10" ht="18">
      <c r="A66" s="44">
        <v>29</v>
      </c>
      <c r="B66" s="48" t="str">
        <f>VLOOKUP(H66,'Lista Zespołów'!$A$4:$E$147,3,FALSE)</f>
        <v>UKS PIĄTKA 4</v>
      </c>
      <c r="C66" s="74" t="s">
        <v>15</v>
      </c>
      <c r="D66" s="48">
        <f>VLOOKUP(J66,'Lista Zespołów'!$A$4:$E$147,3,FALSE)</f>
        <v>0</v>
      </c>
      <c r="F66" t="s">
        <v>16</v>
      </c>
      <c r="G66" s="44">
        <v>21</v>
      </c>
      <c r="H66" s="55" t="str">
        <f>$B$1&amp;7</f>
        <v>H7</v>
      </c>
      <c r="I66" s="54" t="s">
        <v>15</v>
      </c>
      <c r="J66" s="55" t="str">
        <f>$B$1&amp;10</f>
        <v>H10</v>
      </c>
    </row>
    <row r="67" spans="1:10" ht="18">
      <c r="A67" s="44">
        <v>30</v>
      </c>
      <c r="B67" s="48" t="str">
        <f>VLOOKUP(H67,'Lista Zespołów'!$A$4:$E$147,3,FALSE)</f>
        <v>TRÓJKA KOBYŁKA 5</v>
      </c>
      <c r="C67" s="74" t="s">
        <v>15</v>
      </c>
      <c r="D67" s="48">
        <f>VLOOKUP(J67,'Lista Zespołów'!$A$4:$E$147,3,FALSE)</f>
        <v>0</v>
      </c>
      <c r="F67" t="s">
        <v>16</v>
      </c>
      <c r="G67" s="44">
        <v>22</v>
      </c>
      <c r="H67" s="55" t="str">
        <f>$B$1&amp;8</f>
        <v>H8</v>
      </c>
      <c r="I67" s="54" t="s">
        <v>15</v>
      </c>
      <c r="J67" s="55" t="str">
        <f>$B$1&amp;9</f>
        <v>H9</v>
      </c>
    </row>
    <row r="68" spans="2:10" ht="18">
      <c r="B68" s="50"/>
      <c r="C68" s="51"/>
      <c r="D68" s="50"/>
      <c r="G68" s="44"/>
      <c r="H68" s="45"/>
      <c r="I68" s="46"/>
      <c r="J68" s="45"/>
    </row>
    <row r="69" spans="1:10" ht="17.5">
      <c r="A69" s="44">
        <v>31</v>
      </c>
      <c r="B69" s="48">
        <f>VLOOKUP(H69,'Lista Zespołów'!$A$4:$E$147,3,FALSE)</f>
        <v>0</v>
      </c>
      <c r="C69" s="49" t="s">
        <v>15</v>
      </c>
      <c r="D69" s="48">
        <f>VLOOKUP(J69,'Lista Zespołów'!$A$4:$E$147,3,FALSE)</f>
        <v>0</v>
      </c>
      <c r="F69" t="s">
        <v>16</v>
      </c>
      <c r="G69" s="44">
        <v>21</v>
      </c>
      <c r="H69" s="55" t="str">
        <f>$B$1&amp;12</f>
        <v>H12</v>
      </c>
      <c r="I69" s="54" t="s">
        <v>15</v>
      </c>
      <c r="J69" s="55" t="str">
        <f>$B$1&amp;9</f>
        <v>H9</v>
      </c>
    </row>
    <row r="70" spans="1:10" ht="17.5">
      <c r="A70" s="44">
        <v>32</v>
      </c>
      <c r="B70" s="48">
        <f>VLOOKUP(H70,'Lista Zespołów'!$A$4:$E$147,3,FALSE)</f>
        <v>0</v>
      </c>
      <c r="C70" s="51" t="s">
        <v>15</v>
      </c>
      <c r="D70" s="48" t="str">
        <f>VLOOKUP(J70,'Lista Zespołów'!$A$4:$E$147,3,FALSE)</f>
        <v>TRÓJKA KOBYŁKA 5</v>
      </c>
      <c r="F70" t="s">
        <v>16</v>
      </c>
      <c r="G70" s="44">
        <v>22</v>
      </c>
      <c r="H70" s="55" t="str">
        <f>$B$1&amp;10</f>
        <v>H10</v>
      </c>
      <c r="I70" s="54" t="s">
        <v>15</v>
      </c>
      <c r="J70" s="55" t="str">
        <f>$B$1&amp;8</f>
        <v>H8</v>
      </c>
    </row>
    <row r="71" spans="1:10" ht="17.5">
      <c r="A71" s="44">
        <v>33</v>
      </c>
      <c r="B71" s="48">
        <f>VLOOKUP(H71,'Lista Zespołów'!$A$4:$E$147,3,FALSE)</f>
        <v>0</v>
      </c>
      <c r="C71" s="51" t="s">
        <v>15</v>
      </c>
      <c r="D71" s="48" t="str">
        <f>VLOOKUP(J71,'Lista Zespołów'!$A$4:$E$147,3,FALSE)</f>
        <v>UKS PIĄTKA 4</v>
      </c>
      <c r="F71" t="s">
        <v>16</v>
      </c>
      <c r="G71" s="44">
        <v>23</v>
      </c>
      <c r="H71" s="55" t="str">
        <f>$B$1&amp;11</f>
        <v>H11</v>
      </c>
      <c r="I71" s="54" t="s">
        <v>15</v>
      </c>
      <c r="J71" s="55" t="str">
        <f>$B$1&amp;7</f>
        <v>H7</v>
      </c>
    </row>
    <row r="72" spans="1:10" ht="18">
      <c r="A72" s="44">
        <v>34</v>
      </c>
      <c r="B72" s="48" t="str">
        <f>VLOOKUP(H72,'Lista Zespołów'!$A$4:$E$147,3,FALSE)</f>
        <v>ISKRA WARSZAWA 1</v>
      </c>
      <c r="C72" s="74" t="s">
        <v>15</v>
      </c>
      <c r="D72" s="48" t="str">
        <f>VLOOKUP(J72,'Lista Zespołów'!$A$4:$E$147,3,FALSE)</f>
        <v>METRO WARSZAWA 4</v>
      </c>
      <c r="F72" t="s">
        <v>16</v>
      </c>
      <c r="G72" s="44">
        <v>24</v>
      </c>
      <c r="H72" s="55" t="str">
        <f>$B$1&amp;1</f>
        <v>H1</v>
      </c>
      <c r="I72" s="54" t="s">
        <v>15</v>
      </c>
      <c r="J72" s="55" t="str">
        <f>$B$1&amp;6</f>
        <v>H6</v>
      </c>
    </row>
    <row r="73" spans="1:10" ht="18">
      <c r="A73" s="44">
        <v>35</v>
      </c>
      <c r="B73" s="48" t="str">
        <f>VLOOKUP(H73,'Lista Zespołów'!$A$4:$E$147,3,FALSE)</f>
        <v>POLONEZ WYSZKÓW 1</v>
      </c>
      <c r="C73" s="74" t="s">
        <v>15</v>
      </c>
      <c r="D73" s="48" t="str">
        <f>VLOOKUP(J73,'Lista Zespołów'!$A$4:$E$147,3,FALSE)</f>
        <v>VOLLEY RADZIEJOWICE 3</v>
      </c>
      <c r="F73" t="s">
        <v>16</v>
      </c>
      <c r="G73" s="44">
        <v>25</v>
      </c>
      <c r="H73" s="55" t="str">
        <f>$B$1&amp;2</f>
        <v>H2</v>
      </c>
      <c r="I73" s="54" t="s">
        <v>15</v>
      </c>
      <c r="J73" s="55" t="str">
        <f>$B$1&amp;5</f>
        <v>H5</v>
      </c>
    </row>
    <row r="74" spans="1:10" ht="18">
      <c r="A74" s="44">
        <v>36</v>
      </c>
      <c r="B74" s="48" t="str">
        <f>VLOOKUP(H74,'Lista Zespołów'!$A$4:$E$147,3,FALSE)</f>
        <v>MDK WARSZAWA 2</v>
      </c>
      <c r="C74" s="74" t="s">
        <v>15</v>
      </c>
      <c r="D74" s="48" t="str">
        <f>VLOOKUP(J74,'Lista Zespołów'!$A$4:$E$147,3,FALSE)</f>
        <v>G-8 BIELANY 2</v>
      </c>
      <c r="F74" t="s">
        <v>16</v>
      </c>
      <c r="G74" s="44">
        <v>26</v>
      </c>
      <c r="H74" s="55" t="str">
        <f aca="true" t="shared" si="15" ref="H74">$B$1&amp;3</f>
        <v>H3</v>
      </c>
      <c r="I74" s="54" t="s">
        <v>15</v>
      </c>
      <c r="J74" s="55" t="str">
        <f aca="true" t="shared" si="16" ref="J74">$B$1&amp;4</f>
        <v>H4</v>
      </c>
    </row>
    <row r="75" spans="2:10" ht="18">
      <c r="B75" s="50"/>
      <c r="C75" s="51"/>
      <c r="D75" s="50"/>
      <c r="H75" s="45"/>
      <c r="I75" s="46"/>
      <c r="J75" s="45"/>
    </row>
    <row r="76" spans="1:10" ht="17.5">
      <c r="A76" s="44">
        <v>37</v>
      </c>
      <c r="B76" s="48" t="str">
        <f>VLOOKUP(H76,'Lista Zespołów'!$A$4:$E$147,3,FALSE)</f>
        <v>G-8 BIELANY 2</v>
      </c>
      <c r="C76" s="49" t="s">
        <v>15</v>
      </c>
      <c r="D76" s="48">
        <f>VLOOKUP(J76,'Lista Zespołów'!$A$4:$E$147,3,FALSE)</f>
        <v>0</v>
      </c>
      <c r="F76" t="s">
        <v>16</v>
      </c>
      <c r="G76" s="44">
        <v>25</v>
      </c>
      <c r="H76" s="55" t="str">
        <f>$B$1&amp;4</f>
        <v>H4</v>
      </c>
      <c r="I76" s="54" t="s">
        <v>15</v>
      </c>
      <c r="J76" s="55" t="str">
        <f>$B$1&amp;12</f>
        <v>H12</v>
      </c>
    </row>
    <row r="77" spans="1:10" ht="17.5">
      <c r="A77" s="44">
        <v>38</v>
      </c>
      <c r="B77" s="48" t="str">
        <f>VLOOKUP(H77,'Lista Zespołów'!$A$4:$E$147,3,FALSE)</f>
        <v>VOLLEY RADZIEJOWICE 3</v>
      </c>
      <c r="C77" s="51" t="s">
        <v>15</v>
      </c>
      <c r="D77" s="48" t="str">
        <f>VLOOKUP(J77,'Lista Zespołów'!$A$4:$E$147,3,FALSE)</f>
        <v>MDK WARSZAWA 2</v>
      </c>
      <c r="F77" t="s">
        <v>16</v>
      </c>
      <c r="G77" s="44">
        <v>26</v>
      </c>
      <c r="H77" s="55" t="str">
        <f>$B$1&amp;5</f>
        <v>H5</v>
      </c>
      <c r="I77" s="54" t="s">
        <v>15</v>
      </c>
      <c r="J77" s="55" t="str">
        <f>$B$1&amp;3</f>
        <v>H3</v>
      </c>
    </row>
    <row r="78" spans="1:10" ht="17.5">
      <c r="A78" s="44">
        <v>39</v>
      </c>
      <c r="B78" s="48" t="str">
        <f>VLOOKUP(H78,'Lista Zespołów'!$A$4:$E$147,3,FALSE)</f>
        <v>METRO WARSZAWA 4</v>
      </c>
      <c r="C78" s="51" t="s">
        <v>15</v>
      </c>
      <c r="D78" s="48" t="str">
        <f>VLOOKUP(J78,'Lista Zespołów'!$A$4:$E$147,3,FALSE)</f>
        <v>POLONEZ WYSZKÓW 1</v>
      </c>
      <c r="F78" t="s">
        <v>16</v>
      </c>
      <c r="G78" s="44">
        <v>27</v>
      </c>
      <c r="H78" s="55" t="str">
        <f>$B$1&amp;6</f>
        <v>H6</v>
      </c>
      <c r="I78" s="54" t="s">
        <v>15</v>
      </c>
      <c r="J78" s="55" t="str">
        <f>$B$1&amp;2</f>
        <v>H2</v>
      </c>
    </row>
    <row r="79" spans="1:10" ht="18">
      <c r="A79" s="44">
        <v>40</v>
      </c>
      <c r="B79" s="48" t="str">
        <f>VLOOKUP(H79,'Lista Zespołów'!$A$4:$E$147,3,FALSE)</f>
        <v>UKS PIĄTKA 4</v>
      </c>
      <c r="C79" s="74" t="s">
        <v>15</v>
      </c>
      <c r="D79" s="48" t="str">
        <f>VLOOKUP(J79,'Lista Zespołów'!$A$4:$E$147,3,FALSE)</f>
        <v>ISKRA WARSZAWA 1</v>
      </c>
      <c r="F79" t="s">
        <v>16</v>
      </c>
      <c r="G79" s="44">
        <v>28</v>
      </c>
      <c r="H79" s="55" t="str">
        <f>$B$1&amp;7</f>
        <v>H7</v>
      </c>
      <c r="I79" s="54" t="s">
        <v>15</v>
      </c>
      <c r="J79" s="55" t="str">
        <f>$B$1&amp;1</f>
        <v>H1</v>
      </c>
    </row>
    <row r="80" spans="1:10" ht="18">
      <c r="A80" s="44">
        <v>41</v>
      </c>
      <c r="B80" s="48" t="str">
        <f>VLOOKUP(H80,'Lista Zespołów'!$A$4:$E$147,3,FALSE)</f>
        <v>TRÓJKA KOBYŁKA 5</v>
      </c>
      <c r="C80" s="74" t="s">
        <v>15</v>
      </c>
      <c r="D80" s="48">
        <f>VLOOKUP(J80,'Lista Zespołów'!$A$4:$E$147,3,FALSE)</f>
        <v>0</v>
      </c>
      <c r="F80" t="s">
        <v>16</v>
      </c>
      <c r="G80" s="44">
        <v>29</v>
      </c>
      <c r="H80" s="55" t="str">
        <f>$B$1&amp;8</f>
        <v>H8</v>
      </c>
      <c r="I80" s="54" t="s">
        <v>15</v>
      </c>
      <c r="J80" s="55" t="str">
        <f>$B$1&amp;11</f>
        <v>H11</v>
      </c>
    </row>
    <row r="81" spans="1:10" ht="18">
      <c r="A81" s="44">
        <v>42</v>
      </c>
      <c r="B81" s="48">
        <f>VLOOKUP(H81,'Lista Zespołów'!$A$4:$E$147,3,FALSE)</f>
        <v>0</v>
      </c>
      <c r="C81" s="74" t="s">
        <v>15</v>
      </c>
      <c r="D81" s="48">
        <f>VLOOKUP(J81,'Lista Zespołów'!$A$4:$E$147,3,FALSE)</f>
        <v>0</v>
      </c>
      <c r="F81" t="s">
        <v>16</v>
      </c>
      <c r="G81" s="44">
        <v>30</v>
      </c>
      <c r="H81" s="55" t="str">
        <f>$B$1&amp;9</f>
        <v>H9</v>
      </c>
      <c r="I81" s="54" t="s">
        <v>15</v>
      </c>
      <c r="J81" s="55" t="str">
        <f>$B$1&amp;10</f>
        <v>H10</v>
      </c>
    </row>
    <row r="83" spans="1:10" ht="17.5">
      <c r="A83" s="44">
        <v>43</v>
      </c>
      <c r="B83" s="48">
        <f>VLOOKUP(H83,'Lista Zespołów'!$A$4:$E$147,3,FALSE)</f>
        <v>0</v>
      </c>
      <c r="C83" s="49" t="s">
        <v>15</v>
      </c>
      <c r="D83" s="48">
        <f>VLOOKUP(J83,'Lista Zespołów'!$A$4:$E$147,3,FALSE)</f>
        <v>0</v>
      </c>
      <c r="F83" t="s">
        <v>16</v>
      </c>
      <c r="G83" s="44">
        <v>25</v>
      </c>
      <c r="H83" s="55" t="str">
        <f>$B$1&amp;12</f>
        <v>H12</v>
      </c>
      <c r="I83" s="54" t="s">
        <v>15</v>
      </c>
      <c r="J83" s="55" t="str">
        <f>$B$1&amp;10</f>
        <v>H10</v>
      </c>
    </row>
    <row r="84" spans="1:10" ht="17.5">
      <c r="A84" s="44">
        <v>44</v>
      </c>
      <c r="B84" s="48">
        <f>VLOOKUP(H84,'Lista Zespołów'!$A$4:$E$147,3,FALSE)</f>
        <v>0</v>
      </c>
      <c r="C84" s="51" t="s">
        <v>15</v>
      </c>
      <c r="D84" s="48">
        <f>VLOOKUP(J84,'Lista Zespołów'!$A$4:$E$147,3,FALSE)</f>
        <v>0</v>
      </c>
      <c r="F84" t="s">
        <v>16</v>
      </c>
      <c r="G84" s="44">
        <v>26</v>
      </c>
      <c r="H84" s="55" t="str">
        <f>$B$1&amp;11</f>
        <v>H11</v>
      </c>
      <c r="I84" s="54" t="s">
        <v>15</v>
      </c>
      <c r="J84" s="55" t="str">
        <f>$B$1&amp;9</f>
        <v>H9</v>
      </c>
    </row>
    <row r="85" spans="1:10" ht="17.5">
      <c r="A85" s="44">
        <v>45</v>
      </c>
      <c r="B85" s="48" t="str">
        <f>VLOOKUP(H85,'Lista Zespołów'!$A$4:$E$147,3,FALSE)</f>
        <v>ISKRA WARSZAWA 1</v>
      </c>
      <c r="C85" s="51" t="s">
        <v>15</v>
      </c>
      <c r="D85" s="48" t="str">
        <f>VLOOKUP(J85,'Lista Zespołów'!$A$4:$E$147,3,FALSE)</f>
        <v>TRÓJKA KOBYŁKA 5</v>
      </c>
      <c r="F85" t="s">
        <v>16</v>
      </c>
      <c r="G85" s="44">
        <v>27</v>
      </c>
      <c r="H85" s="55" t="str">
        <f>$B$1&amp;1</f>
        <v>H1</v>
      </c>
      <c r="I85" s="54" t="s">
        <v>15</v>
      </c>
      <c r="J85" s="55" t="str">
        <f>$B$1&amp;8</f>
        <v>H8</v>
      </c>
    </row>
    <row r="86" spans="1:10" ht="18">
      <c r="A86" s="44">
        <v>46</v>
      </c>
      <c r="B86" s="48" t="str">
        <f>VLOOKUP(H86,'Lista Zespołów'!$A$4:$E$147,3,FALSE)</f>
        <v>POLONEZ WYSZKÓW 1</v>
      </c>
      <c r="C86" s="74" t="s">
        <v>15</v>
      </c>
      <c r="D86" s="48" t="str">
        <f>VLOOKUP(J86,'Lista Zespołów'!$A$4:$E$147,3,FALSE)</f>
        <v>UKS PIĄTKA 4</v>
      </c>
      <c r="F86" t="s">
        <v>16</v>
      </c>
      <c r="G86" s="44">
        <v>28</v>
      </c>
      <c r="H86" s="55" t="str">
        <f>$B$1&amp;2</f>
        <v>H2</v>
      </c>
      <c r="I86" s="54" t="s">
        <v>15</v>
      </c>
      <c r="J86" s="55" t="str">
        <f>$B$1&amp;7</f>
        <v>H7</v>
      </c>
    </row>
    <row r="87" spans="1:10" ht="18">
      <c r="A87" s="44">
        <v>47</v>
      </c>
      <c r="B87" s="48" t="str">
        <f>VLOOKUP(H87,'Lista Zespołów'!$A$4:$E$147,3,FALSE)</f>
        <v>MDK WARSZAWA 2</v>
      </c>
      <c r="C87" s="74" t="s">
        <v>15</v>
      </c>
      <c r="D87" s="48" t="str">
        <f>VLOOKUP(J87,'Lista Zespołów'!$A$4:$E$147,3,FALSE)</f>
        <v>METRO WARSZAWA 4</v>
      </c>
      <c r="F87" t="s">
        <v>16</v>
      </c>
      <c r="G87" s="44">
        <v>29</v>
      </c>
      <c r="H87" s="55" t="str">
        <f>$B$1&amp;3</f>
        <v>H3</v>
      </c>
      <c r="I87" s="54" t="s">
        <v>15</v>
      </c>
      <c r="J87" s="55" t="str">
        <f>$B$1&amp;6</f>
        <v>H6</v>
      </c>
    </row>
    <row r="88" spans="1:10" ht="18">
      <c r="A88" s="44">
        <v>48</v>
      </c>
      <c r="B88" s="48" t="str">
        <f>VLOOKUP(H88,'Lista Zespołów'!$A$4:$E$147,3,FALSE)</f>
        <v>G-8 BIELANY 2</v>
      </c>
      <c r="C88" s="74" t="s">
        <v>15</v>
      </c>
      <c r="D88" s="48" t="str">
        <f>VLOOKUP(J88,'Lista Zespołów'!$A$4:$E$147,3,FALSE)</f>
        <v>VOLLEY RADZIEJOWICE 3</v>
      </c>
      <c r="F88" t="s">
        <v>16</v>
      </c>
      <c r="G88" s="44">
        <v>30</v>
      </c>
      <c r="H88" s="55" t="str">
        <f>$B$1&amp;4</f>
        <v>H4</v>
      </c>
      <c r="I88" s="54" t="s">
        <v>15</v>
      </c>
      <c r="J88" s="55" t="str">
        <f>$B$1&amp;5</f>
        <v>H5</v>
      </c>
    </row>
    <row r="90" spans="1:10" ht="17.5">
      <c r="A90" s="44">
        <v>49</v>
      </c>
      <c r="B90" s="48" t="str">
        <f>VLOOKUP(H90,'Lista Zespołów'!$A$4:$E$147,3,FALSE)</f>
        <v>VOLLEY RADZIEJOWICE 3</v>
      </c>
      <c r="C90" s="49" t="s">
        <v>15</v>
      </c>
      <c r="D90" s="48">
        <f>VLOOKUP(J90,'Lista Zespołów'!$A$4:$E$147,3,FALSE)</f>
        <v>0</v>
      </c>
      <c r="F90" t="s">
        <v>16</v>
      </c>
      <c r="G90" s="44">
        <v>25</v>
      </c>
      <c r="H90" s="55" t="str">
        <f>$B$1&amp;5</f>
        <v>H5</v>
      </c>
      <c r="I90" s="54" t="s">
        <v>15</v>
      </c>
      <c r="J90" s="55" t="str">
        <f>$B$1&amp;12</f>
        <v>H12</v>
      </c>
    </row>
    <row r="91" spans="1:10" ht="17.5">
      <c r="A91" s="44">
        <v>50</v>
      </c>
      <c r="B91" s="48" t="str">
        <f>VLOOKUP(H91,'Lista Zespołów'!$A$4:$E$147,3,FALSE)</f>
        <v>METRO WARSZAWA 4</v>
      </c>
      <c r="C91" s="51" t="s">
        <v>15</v>
      </c>
      <c r="D91" s="48" t="str">
        <f>VLOOKUP(J91,'Lista Zespołów'!$A$4:$E$147,3,FALSE)</f>
        <v>G-8 BIELANY 2</v>
      </c>
      <c r="F91" t="s">
        <v>16</v>
      </c>
      <c r="G91" s="44">
        <v>26</v>
      </c>
      <c r="H91" s="55" t="str">
        <f>$B$1&amp;6</f>
        <v>H6</v>
      </c>
      <c r="I91" s="54" t="s">
        <v>15</v>
      </c>
      <c r="J91" s="55" t="str">
        <f>$B$1&amp;4</f>
        <v>H4</v>
      </c>
    </row>
    <row r="92" spans="1:10" ht="17.5">
      <c r="A92" s="44">
        <v>51</v>
      </c>
      <c r="B92" s="48" t="str">
        <f>VLOOKUP(H92,'Lista Zespołów'!$A$4:$E$147,3,FALSE)</f>
        <v>UKS PIĄTKA 4</v>
      </c>
      <c r="C92" s="51" t="s">
        <v>15</v>
      </c>
      <c r="D92" s="48" t="str">
        <f>VLOOKUP(J92,'Lista Zespołów'!$A$4:$E$147,3,FALSE)</f>
        <v>MDK WARSZAWA 2</v>
      </c>
      <c r="F92" t="s">
        <v>16</v>
      </c>
      <c r="G92" s="44">
        <v>27</v>
      </c>
      <c r="H92" s="55" t="str">
        <f>$B$1&amp;7</f>
        <v>H7</v>
      </c>
      <c r="I92" s="54" t="s">
        <v>15</v>
      </c>
      <c r="J92" s="55" t="str">
        <f>$B$1&amp;3</f>
        <v>H3</v>
      </c>
    </row>
    <row r="93" spans="1:10" ht="18">
      <c r="A93" s="44">
        <v>52</v>
      </c>
      <c r="B93" s="48" t="str">
        <f>VLOOKUP(H93,'Lista Zespołów'!$A$4:$E$147,3,FALSE)</f>
        <v>TRÓJKA KOBYŁKA 5</v>
      </c>
      <c r="C93" s="74" t="s">
        <v>15</v>
      </c>
      <c r="D93" s="48" t="str">
        <f>VLOOKUP(J93,'Lista Zespołów'!$A$4:$E$147,3,FALSE)</f>
        <v>POLONEZ WYSZKÓW 1</v>
      </c>
      <c r="F93" t="s">
        <v>16</v>
      </c>
      <c r="G93" s="44">
        <v>28</v>
      </c>
      <c r="H93" s="55" t="str">
        <f>$B$1&amp;8</f>
        <v>H8</v>
      </c>
      <c r="I93" s="54" t="s">
        <v>15</v>
      </c>
      <c r="J93" s="55" t="str">
        <f>$B$1&amp;2</f>
        <v>H2</v>
      </c>
    </row>
    <row r="94" spans="1:10" ht="18">
      <c r="A94" s="44">
        <v>53</v>
      </c>
      <c r="B94" s="48">
        <f>VLOOKUP(H94,'Lista Zespołów'!$A$4:$E$147,3,FALSE)</f>
        <v>0</v>
      </c>
      <c r="C94" s="74" t="s">
        <v>15</v>
      </c>
      <c r="D94" s="48" t="str">
        <f>VLOOKUP(J94,'Lista Zespołów'!$A$4:$E$147,3,FALSE)</f>
        <v>ISKRA WARSZAWA 1</v>
      </c>
      <c r="F94" t="s">
        <v>16</v>
      </c>
      <c r="G94" s="44">
        <v>29</v>
      </c>
      <c r="H94" s="55" t="str">
        <f>$B$1&amp;9</f>
        <v>H9</v>
      </c>
      <c r="I94" s="54" t="s">
        <v>15</v>
      </c>
      <c r="J94" s="55" t="str">
        <f>$B$1&amp;1</f>
        <v>H1</v>
      </c>
    </row>
    <row r="95" spans="1:10" ht="18">
      <c r="A95" s="44">
        <v>54</v>
      </c>
      <c r="B95" s="48">
        <f>VLOOKUP(H95,'Lista Zespołów'!$A$4:$E$147,3,FALSE)</f>
        <v>0</v>
      </c>
      <c r="C95" s="74" t="s">
        <v>15</v>
      </c>
      <c r="D95" s="48">
        <f>VLOOKUP(J95,'Lista Zespołów'!$A$4:$E$147,3,FALSE)</f>
        <v>0</v>
      </c>
      <c r="F95" t="s">
        <v>16</v>
      </c>
      <c r="G95" s="44">
        <v>30</v>
      </c>
      <c r="H95" s="55" t="str">
        <f>$B$1&amp;10</f>
        <v>H10</v>
      </c>
      <c r="I95" s="54" t="s">
        <v>15</v>
      </c>
      <c r="J95" s="55" t="str">
        <f>$B$1&amp;11</f>
        <v>H11</v>
      </c>
    </row>
    <row r="97" spans="1:10" ht="17.5">
      <c r="A97" s="44">
        <v>55</v>
      </c>
      <c r="B97" s="48">
        <f>VLOOKUP(H97,'Lista Zespołów'!$A$4:$E$147,3,FALSE)</f>
        <v>0</v>
      </c>
      <c r="C97" s="49" t="s">
        <v>15</v>
      </c>
      <c r="D97" s="48">
        <f>VLOOKUP(J97,'Lista Zespołów'!$A$4:$E$147,3,FALSE)</f>
        <v>0</v>
      </c>
      <c r="F97" t="s">
        <v>16</v>
      </c>
      <c r="G97" s="44">
        <v>25</v>
      </c>
      <c r="H97" s="55" t="str">
        <f>$B$1&amp;12</f>
        <v>H12</v>
      </c>
      <c r="I97" s="54" t="s">
        <v>15</v>
      </c>
      <c r="J97" s="55" t="str">
        <f>$B$1&amp;11</f>
        <v>H11</v>
      </c>
    </row>
    <row r="98" spans="1:10" ht="17.5">
      <c r="A98" s="44">
        <v>56</v>
      </c>
      <c r="B98" s="48" t="str">
        <f>VLOOKUP(H98,'Lista Zespołów'!$A$4:$E$147,3,FALSE)</f>
        <v>ISKRA WARSZAWA 1</v>
      </c>
      <c r="C98" s="51" t="s">
        <v>15</v>
      </c>
      <c r="D98" s="48">
        <f>VLOOKUP(J98,'Lista Zespołów'!$A$4:$E$147,3,FALSE)</f>
        <v>0</v>
      </c>
      <c r="F98" t="s">
        <v>16</v>
      </c>
      <c r="G98" s="44">
        <v>26</v>
      </c>
      <c r="H98" s="55" t="str">
        <f>$B$1&amp;1</f>
        <v>H1</v>
      </c>
      <c r="I98" s="54" t="s">
        <v>15</v>
      </c>
      <c r="J98" s="55" t="str">
        <f>$B$1&amp;10</f>
        <v>H10</v>
      </c>
    </row>
    <row r="99" spans="1:10" ht="17.5">
      <c r="A99" s="44">
        <v>57</v>
      </c>
      <c r="B99" s="48" t="str">
        <f>VLOOKUP(H99,'Lista Zespołów'!$A$4:$E$147,3,FALSE)</f>
        <v>POLONEZ WYSZKÓW 1</v>
      </c>
      <c r="C99" s="51" t="s">
        <v>15</v>
      </c>
      <c r="D99" s="48">
        <f>VLOOKUP(J99,'Lista Zespołów'!$A$4:$E$147,3,FALSE)</f>
        <v>0</v>
      </c>
      <c r="F99" t="s">
        <v>16</v>
      </c>
      <c r="G99" s="44">
        <v>27</v>
      </c>
      <c r="H99" s="55" t="str">
        <f>$B$1&amp;2</f>
        <v>H2</v>
      </c>
      <c r="I99" s="54" t="s">
        <v>15</v>
      </c>
      <c r="J99" s="55" t="str">
        <f>$B$1&amp;9</f>
        <v>H9</v>
      </c>
    </row>
    <row r="100" spans="1:10" ht="18">
      <c r="A100" s="44">
        <v>58</v>
      </c>
      <c r="B100" s="48" t="str">
        <f>VLOOKUP(H100,'Lista Zespołów'!$A$4:$E$147,3,FALSE)</f>
        <v>MDK WARSZAWA 2</v>
      </c>
      <c r="C100" s="74" t="s">
        <v>15</v>
      </c>
      <c r="D100" s="48" t="str">
        <f>VLOOKUP(J100,'Lista Zespołów'!$A$4:$E$147,3,FALSE)</f>
        <v>TRÓJKA KOBYŁKA 5</v>
      </c>
      <c r="F100" t="s">
        <v>16</v>
      </c>
      <c r="G100" s="44">
        <v>28</v>
      </c>
      <c r="H100" s="55" t="str">
        <f>$B$1&amp;3</f>
        <v>H3</v>
      </c>
      <c r="I100" s="54" t="s">
        <v>15</v>
      </c>
      <c r="J100" s="55" t="str">
        <f>$B$1&amp;8</f>
        <v>H8</v>
      </c>
    </row>
    <row r="101" spans="1:10" ht="18">
      <c r="A101" s="44">
        <v>59</v>
      </c>
      <c r="B101" s="48" t="str">
        <f>VLOOKUP(H101,'Lista Zespołów'!$A$4:$E$147,3,FALSE)</f>
        <v>G-8 BIELANY 2</v>
      </c>
      <c r="C101" s="74" t="s">
        <v>15</v>
      </c>
      <c r="D101" s="48" t="str">
        <f>VLOOKUP(J101,'Lista Zespołów'!$A$4:$E$147,3,FALSE)</f>
        <v>UKS PIĄTKA 4</v>
      </c>
      <c r="F101" t="s">
        <v>16</v>
      </c>
      <c r="G101" s="44">
        <v>29</v>
      </c>
      <c r="H101" s="55" t="str">
        <f>$B$1&amp;4</f>
        <v>H4</v>
      </c>
      <c r="I101" s="54" t="s">
        <v>15</v>
      </c>
      <c r="J101" s="55" t="str">
        <f>$B$1&amp;7</f>
        <v>H7</v>
      </c>
    </row>
    <row r="102" spans="1:10" ht="18">
      <c r="A102" s="44">
        <v>60</v>
      </c>
      <c r="B102" s="48" t="str">
        <f>VLOOKUP(H102,'Lista Zespołów'!$A$4:$E$147,3,FALSE)</f>
        <v>VOLLEY RADZIEJOWICE 3</v>
      </c>
      <c r="C102" s="74" t="s">
        <v>15</v>
      </c>
      <c r="D102" s="48" t="str">
        <f>VLOOKUP(J102,'Lista Zespołów'!$A$4:$E$147,3,FALSE)</f>
        <v>METRO WARSZAWA 4</v>
      </c>
      <c r="F102" t="s">
        <v>16</v>
      </c>
      <c r="G102" s="44">
        <v>30</v>
      </c>
      <c r="H102" s="55" t="str">
        <f>$B$1&amp;5</f>
        <v>H5</v>
      </c>
      <c r="I102" s="54" t="s">
        <v>15</v>
      </c>
      <c r="J102" s="55" t="str">
        <f>$B$1&amp;6</f>
        <v>H6</v>
      </c>
    </row>
    <row r="104" spans="1:10" ht="17.5">
      <c r="A104" s="44">
        <v>61</v>
      </c>
      <c r="B104" s="48" t="str">
        <f>VLOOKUP(H104,'Lista Zespołów'!$A$4:$E$147,3,FALSE)</f>
        <v>METRO WARSZAWA 4</v>
      </c>
      <c r="C104" s="49" t="s">
        <v>15</v>
      </c>
      <c r="D104" s="48">
        <f>VLOOKUP(J104,'Lista Zespołów'!$A$4:$E$147,3,FALSE)</f>
        <v>0</v>
      </c>
      <c r="F104" t="s">
        <v>16</v>
      </c>
      <c r="G104" s="44">
        <v>25</v>
      </c>
      <c r="H104" s="55" t="str">
        <f>$B$1&amp;6</f>
        <v>H6</v>
      </c>
      <c r="I104" s="54" t="s">
        <v>15</v>
      </c>
      <c r="J104" s="55" t="str">
        <f>$B$1&amp;12</f>
        <v>H12</v>
      </c>
    </row>
    <row r="105" spans="1:10" ht="17.5">
      <c r="A105" s="44">
        <v>62</v>
      </c>
      <c r="B105" s="48" t="str">
        <f>VLOOKUP(H105,'Lista Zespołów'!$A$4:$E$147,3,FALSE)</f>
        <v>UKS PIĄTKA 4</v>
      </c>
      <c r="C105" s="51" t="s">
        <v>15</v>
      </c>
      <c r="D105" s="48" t="str">
        <f>VLOOKUP(J105,'Lista Zespołów'!$A$4:$E$147,3,FALSE)</f>
        <v>VOLLEY RADZIEJOWICE 3</v>
      </c>
      <c r="F105" t="s">
        <v>16</v>
      </c>
      <c r="G105" s="44">
        <v>26</v>
      </c>
      <c r="H105" s="55" t="str">
        <f>$B$1&amp;7</f>
        <v>H7</v>
      </c>
      <c r="I105" s="54" t="s">
        <v>15</v>
      </c>
      <c r="J105" s="55" t="str">
        <f>$B$1&amp;5</f>
        <v>H5</v>
      </c>
    </row>
    <row r="106" spans="1:10" ht="17.5">
      <c r="A106" s="44">
        <v>63</v>
      </c>
      <c r="B106" s="48" t="str">
        <f>VLOOKUP(H106,'Lista Zespołów'!$A$4:$E$147,3,FALSE)</f>
        <v>TRÓJKA KOBYŁKA 5</v>
      </c>
      <c r="C106" s="51" t="s">
        <v>15</v>
      </c>
      <c r="D106" s="48" t="str">
        <f>VLOOKUP(J106,'Lista Zespołów'!$A$4:$E$147,3,FALSE)</f>
        <v>G-8 BIELANY 2</v>
      </c>
      <c r="F106" t="s">
        <v>16</v>
      </c>
      <c r="G106" s="44">
        <v>27</v>
      </c>
      <c r="H106" s="55" t="str">
        <f>$B$1&amp;8</f>
        <v>H8</v>
      </c>
      <c r="I106" s="54" t="s">
        <v>15</v>
      </c>
      <c r="J106" s="55" t="str">
        <f>$B$1&amp;4</f>
        <v>H4</v>
      </c>
    </row>
    <row r="107" spans="1:10" ht="18">
      <c r="A107" s="44">
        <v>64</v>
      </c>
      <c r="B107" s="48">
        <f>VLOOKUP(H107,'Lista Zespołów'!$A$4:$E$147,3,FALSE)</f>
        <v>0</v>
      </c>
      <c r="C107" s="74" t="s">
        <v>15</v>
      </c>
      <c r="D107" s="48" t="str">
        <f>VLOOKUP(J107,'Lista Zespołów'!$A$4:$E$147,3,FALSE)</f>
        <v>MDK WARSZAWA 2</v>
      </c>
      <c r="F107" t="s">
        <v>16</v>
      </c>
      <c r="G107" s="44">
        <v>28</v>
      </c>
      <c r="H107" s="55" t="str">
        <f>$B$1&amp;9</f>
        <v>H9</v>
      </c>
      <c r="I107" s="54" t="s">
        <v>15</v>
      </c>
      <c r="J107" s="55" t="str">
        <f>$B$1&amp;3</f>
        <v>H3</v>
      </c>
    </row>
    <row r="108" spans="1:10" ht="18">
      <c r="A108" s="44">
        <v>65</v>
      </c>
      <c r="B108" s="48">
        <f>VLOOKUP(H108,'Lista Zespołów'!$A$4:$E$147,3,FALSE)</f>
        <v>0</v>
      </c>
      <c r="C108" s="74" t="s">
        <v>15</v>
      </c>
      <c r="D108" s="48" t="str">
        <f>VLOOKUP(J108,'Lista Zespołów'!$A$4:$E$147,3,FALSE)</f>
        <v>POLONEZ WYSZKÓW 1</v>
      </c>
      <c r="F108" t="s">
        <v>16</v>
      </c>
      <c r="G108" s="44">
        <v>29</v>
      </c>
      <c r="H108" s="55" t="str">
        <f>$B$1&amp;10</f>
        <v>H10</v>
      </c>
      <c r="I108" s="54" t="s">
        <v>15</v>
      </c>
      <c r="J108" s="55" t="str">
        <f>$B$1&amp;2</f>
        <v>H2</v>
      </c>
    </row>
    <row r="109" spans="1:10" ht="18">
      <c r="A109" s="44">
        <v>66</v>
      </c>
      <c r="B109" s="48">
        <f>VLOOKUP(H109,'Lista Zespołów'!$A$4:$E$147,3,FALSE)</f>
        <v>0</v>
      </c>
      <c r="C109" s="74" t="s">
        <v>15</v>
      </c>
      <c r="D109" s="48" t="str">
        <f>VLOOKUP(J109,'Lista Zespołów'!$A$4:$E$147,3,FALSE)</f>
        <v>ISKRA WARSZAWA 1</v>
      </c>
      <c r="F109" t="s">
        <v>16</v>
      </c>
      <c r="G109" s="44">
        <v>30</v>
      </c>
      <c r="H109" s="55" t="str">
        <f>$B$1&amp;11</f>
        <v>H11</v>
      </c>
      <c r="I109" s="54" t="s">
        <v>15</v>
      </c>
      <c r="J109" s="55" t="str">
        <f>$B$1&amp;1</f>
        <v>H1</v>
      </c>
    </row>
  </sheetData>
  <protectedRanges>
    <protectedRange password="CF7A" sqref="C22:D22" name="Rozstęp1_1_1"/>
  </protectedRanges>
  <mergeCells count="26"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U19:V19"/>
    <mergeCell ref="W19:X19"/>
    <mergeCell ref="Y19:Z19"/>
    <mergeCell ref="U20:V20"/>
    <mergeCell ref="W20:X20"/>
    <mergeCell ref="Y20:Z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0"/>
  <sheetViews>
    <sheetView zoomScale="55" zoomScaleNormal="55" workbookViewId="0" topLeftCell="B74">
      <selection activeCell="F93" sqref="F93"/>
    </sheetView>
  </sheetViews>
  <sheetFormatPr defaultColWidth="9.140625" defaultRowHeight="15"/>
  <cols>
    <col min="1" max="1" width="17.85156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24</v>
      </c>
      <c r="C1" s="3"/>
    </row>
    <row r="2" spans="1:3" ht="21">
      <c r="A2" s="4"/>
      <c r="B2" s="3"/>
      <c r="C2" s="3"/>
    </row>
    <row r="3" spans="1:7" ht="42.5" thickBot="1">
      <c r="A3" s="9" t="s">
        <v>25</v>
      </c>
      <c r="B3" s="9" t="s">
        <v>26</v>
      </c>
      <c r="C3" s="9" t="s">
        <v>5</v>
      </c>
      <c r="D3" s="9" t="s">
        <v>0</v>
      </c>
      <c r="E3" s="9" t="s">
        <v>27</v>
      </c>
      <c r="F3" s="9" t="s">
        <v>28</v>
      </c>
      <c r="G3" s="9" t="s">
        <v>29</v>
      </c>
    </row>
    <row r="4" spans="1:5" ht="26.5" thickBot="1">
      <c r="A4" s="6" t="str">
        <f>'Lista Zespołów'!$D4&amp;'Lista Zespołów'!$E4</f>
        <v>A1</v>
      </c>
      <c r="B4" s="5">
        <v>1</v>
      </c>
      <c r="C4" s="104" t="s">
        <v>30</v>
      </c>
      <c r="D4" s="6" t="s">
        <v>1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105" t="s">
        <v>31</v>
      </c>
      <c r="D5" s="6" t="s">
        <v>1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105" t="s">
        <v>32</v>
      </c>
      <c r="D6" s="6" t="s">
        <v>1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105" t="s">
        <v>33</v>
      </c>
      <c r="D7" s="6" t="s">
        <v>1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105" t="s">
        <v>34</v>
      </c>
      <c r="D8" s="6" t="s">
        <v>1</v>
      </c>
      <c r="E8" s="6">
        <v>5</v>
      </c>
    </row>
    <row r="9" spans="1:5" ht="26.5" thickBot="1">
      <c r="A9" s="6" t="str">
        <f>'Lista Zespołów'!$D9&amp;'Lista Zespołów'!$E9</f>
        <v>A6</v>
      </c>
      <c r="B9" s="5">
        <v>6</v>
      </c>
      <c r="C9" s="105" t="s">
        <v>35</v>
      </c>
      <c r="D9" s="6" t="s">
        <v>1</v>
      </c>
      <c r="E9" s="6">
        <v>6</v>
      </c>
    </row>
    <row r="10" spans="1:5" ht="26.5" thickBot="1">
      <c r="A10" s="6" t="str">
        <f>'Lista Zespołów'!$D10&amp;'Lista Zespołów'!$E10</f>
        <v>A7</v>
      </c>
      <c r="B10" s="5">
        <v>7</v>
      </c>
      <c r="C10" s="105" t="s">
        <v>36</v>
      </c>
      <c r="D10" s="6" t="s">
        <v>1</v>
      </c>
      <c r="E10" s="6">
        <v>7</v>
      </c>
    </row>
    <row r="11" spans="1:5" ht="26.5" thickBot="1">
      <c r="A11" s="76" t="str">
        <f>'Lista Zespołów'!$D11&amp;'Lista Zespołów'!$E11</f>
        <v>A8</v>
      </c>
      <c r="B11" s="5">
        <v>8</v>
      </c>
      <c r="C11" s="105" t="s">
        <v>37</v>
      </c>
      <c r="D11" s="6" t="s">
        <v>1</v>
      </c>
      <c r="E11" s="6">
        <v>8</v>
      </c>
    </row>
    <row r="12" spans="1:5" ht="26.5" thickBot="1">
      <c r="A12" s="76" t="str">
        <f>'Lista Zespołów'!$D12&amp;'Lista Zespołów'!$E12</f>
        <v>A9</v>
      </c>
      <c r="B12" s="5">
        <v>9</v>
      </c>
      <c r="C12" s="105" t="s">
        <v>38</v>
      </c>
      <c r="D12" s="6" t="s">
        <v>1</v>
      </c>
      <c r="E12" s="6">
        <v>9</v>
      </c>
    </row>
    <row r="13" spans="1:5" ht="26">
      <c r="A13" s="76" t="str">
        <f>'Lista Zespołów'!$D13&amp;'Lista Zespołów'!$E13</f>
        <v>A10</v>
      </c>
      <c r="B13" s="5">
        <v>10</v>
      </c>
      <c r="C13" s="77"/>
      <c r="D13" s="6" t="s">
        <v>1</v>
      </c>
      <c r="E13" s="6">
        <v>10</v>
      </c>
    </row>
    <row r="14" spans="1:5" ht="26">
      <c r="A14" s="76" t="str">
        <f>'Lista Zespołów'!$D14&amp;'Lista Zespołów'!$E14</f>
        <v>A11</v>
      </c>
      <c r="B14" s="5">
        <v>11</v>
      </c>
      <c r="C14" s="77"/>
      <c r="D14" s="6" t="s">
        <v>1</v>
      </c>
      <c r="E14" s="6">
        <v>11</v>
      </c>
    </row>
    <row r="15" spans="1:5" ht="26.5" thickBot="1">
      <c r="A15" s="6" t="str">
        <f>'Lista Zespołów'!$D15&amp;'Lista Zespołów'!$E15</f>
        <v>A12</v>
      </c>
      <c r="B15" s="5">
        <v>12</v>
      </c>
      <c r="C15" s="102"/>
      <c r="D15" s="6" t="s">
        <v>1</v>
      </c>
      <c r="E15" s="6">
        <v>12</v>
      </c>
    </row>
    <row r="16" spans="1:7" ht="26.5" thickBot="1">
      <c r="A16" s="6" t="str">
        <f>'Lista Zespołów'!$D16&amp;'Lista Zespołów'!$E16</f>
        <v>B1</v>
      </c>
      <c r="B16" s="69">
        <v>13</v>
      </c>
      <c r="C16" s="104" t="s">
        <v>39</v>
      </c>
      <c r="D16" s="71" t="s">
        <v>17</v>
      </c>
      <c r="E16" s="71">
        <v>1</v>
      </c>
      <c r="F16" s="70"/>
      <c r="G16" s="70"/>
    </row>
    <row r="17" spans="1:5" ht="26.5" thickBot="1">
      <c r="A17" s="76" t="str">
        <f>'Lista Zespołów'!$D17&amp;'Lista Zespołów'!$E17</f>
        <v>B2</v>
      </c>
      <c r="B17" s="77">
        <v>14</v>
      </c>
      <c r="C17" s="105" t="s">
        <v>40</v>
      </c>
      <c r="D17" s="6" t="s">
        <v>17</v>
      </c>
      <c r="E17" s="6">
        <v>2</v>
      </c>
    </row>
    <row r="18" spans="1:5" ht="26.5" thickBot="1">
      <c r="A18" s="76" t="str">
        <f>'Lista Zespołów'!$D18&amp;'Lista Zespołów'!$E18</f>
        <v>B3</v>
      </c>
      <c r="B18" s="77">
        <v>15</v>
      </c>
      <c r="C18" s="105" t="s">
        <v>41</v>
      </c>
      <c r="D18" s="6" t="s">
        <v>17</v>
      </c>
      <c r="E18" s="6">
        <v>3</v>
      </c>
    </row>
    <row r="19" spans="1:5" ht="26.5" thickBot="1">
      <c r="A19" s="76" t="str">
        <f>'Lista Zespołów'!$D19&amp;'Lista Zespołów'!$E19</f>
        <v>B4</v>
      </c>
      <c r="B19" s="77">
        <v>16</v>
      </c>
      <c r="C19" s="105" t="s">
        <v>42</v>
      </c>
      <c r="D19" s="6" t="s">
        <v>17</v>
      </c>
      <c r="E19" s="6">
        <v>4</v>
      </c>
    </row>
    <row r="20" spans="1:5" ht="26.5" thickBot="1">
      <c r="A20" s="76" t="str">
        <f>'Lista Zespołów'!$D20&amp;'Lista Zespołów'!$E20</f>
        <v>B5</v>
      </c>
      <c r="B20" s="77">
        <v>17</v>
      </c>
      <c r="C20" s="105" t="s">
        <v>43</v>
      </c>
      <c r="D20" s="6" t="s">
        <v>17</v>
      </c>
      <c r="E20" s="6">
        <v>5</v>
      </c>
    </row>
    <row r="21" spans="1:5" ht="26.5" thickBot="1">
      <c r="A21" s="6" t="str">
        <f>'Lista Zespołów'!$D21&amp;'Lista Zespołów'!$E21</f>
        <v>B6</v>
      </c>
      <c r="B21" s="77">
        <v>18</v>
      </c>
      <c r="C21" s="105" t="s">
        <v>44</v>
      </c>
      <c r="D21" s="76" t="s">
        <v>17</v>
      </c>
      <c r="E21" s="76">
        <v>6</v>
      </c>
    </row>
    <row r="22" spans="1:5" ht="26.5" thickBot="1">
      <c r="A22" s="6" t="str">
        <f>'Lista Zespołów'!$D22&amp;'Lista Zespołów'!$E22</f>
        <v>B7</v>
      </c>
      <c r="B22" s="77">
        <v>19</v>
      </c>
      <c r="C22" s="105" t="s">
        <v>45</v>
      </c>
      <c r="D22" s="76" t="s">
        <v>17</v>
      </c>
      <c r="E22" s="76">
        <v>7</v>
      </c>
    </row>
    <row r="23" spans="1:5" ht="26.5" thickBot="1">
      <c r="A23" s="6" t="str">
        <f>'Lista Zespołów'!$D23&amp;'Lista Zespołów'!$E23</f>
        <v>B8</v>
      </c>
      <c r="B23" s="77">
        <v>20</v>
      </c>
      <c r="C23" s="105" t="s">
        <v>46</v>
      </c>
      <c r="D23" s="76" t="s">
        <v>17</v>
      </c>
      <c r="E23" s="76">
        <v>8</v>
      </c>
    </row>
    <row r="24" spans="1:5" ht="26">
      <c r="A24" s="6" t="str">
        <f>'Lista Zespołów'!$D24&amp;'Lista Zespołów'!$E24</f>
        <v>B9</v>
      </c>
      <c r="B24" s="77">
        <v>21</v>
      </c>
      <c r="C24" s="106" t="s">
        <v>47</v>
      </c>
      <c r="D24" s="76" t="s">
        <v>17</v>
      </c>
      <c r="E24" s="76">
        <v>9</v>
      </c>
    </row>
    <row r="25" spans="1:5" ht="26">
      <c r="A25" s="6" t="str">
        <f>'Lista Zespołów'!$D25&amp;'Lista Zespołów'!$E25</f>
        <v>B10</v>
      </c>
      <c r="B25" s="77">
        <v>22</v>
      </c>
      <c r="C25" s="5"/>
      <c r="D25" s="76" t="s">
        <v>17</v>
      </c>
      <c r="E25" s="76">
        <v>10</v>
      </c>
    </row>
    <row r="26" spans="1:5" ht="26">
      <c r="A26" s="6" t="str">
        <f>'Lista Zespołów'!$D26&amp;'Lista Zespołów'!$E26</f>
        <v>B11</v>
      </c>
      <c r="B26" s="77">
        <v>23</v>
      </c>
      <c r="C26" s="5"/>
      <c r="D26" s="76" t="s">
        <v>17</v>
      </c>
      <c r="E26" s="76">
        <v>11</v>
      </c>
    </row>
    <row r="27" spans="1:5" ht="26.5" thickBot="1">
      <c r="A27" s="6" t="str">
        <f>'Lista Zespołów'!$D27&amp;'Lista Zespołów'!$E27</f>
        <v>B12</v>
      </c>
      <c r="B27" s="77">
        <v>24</v>
      </c>
      <c r="C27" s="102"/>
      <c r="D27" s="76" t="s">
        <v>17</v>
      </c>
      <c r="E27" s="76">
        <v>12</v>
      </c>
    </row>
    <row r="28" spans="1:7" ht="26.5" thickBot="1">
      <c r="A28" s="6" t="str">
        <f>'Lista Zespołów'!$D28&amp;'Lista Zespołów'!$E28</f>
        <v>C1</v>
      </c>
      <c r="B28" s="69">
        <v>25</v>
      </c>
      <c r="C28" s="104" t="s">
        <v>48</v>
      </c>
      <c r="D28" s="71" t="s">
        <v>18</v>
      </c>
      <c r="E28" s="71">
        <v>1</v>
      </c>
      <c r="F28" s="70"/>
      <c r="G28" s="70"/>
    </row>
    <row r="29" spans="1:5" ht="26.5" thickBot="1">
      <c r="A29" s="76" t="str">
        <f>'Lista Zespołów'!$D29&amp;'Lista Zespołów'!$E29</f>
        <v>C2</v>
      </c>
      <c r="B29" s="77">
        <v>26</v>
      </c>
      <c r="C29" s="105" t="s">
        <v>49</v>
      </c>
      <c r="D29" s="6" t="s">
        <v>18</v>
      </c>
      <c r="E29" s="6">
        <v>2</v>
      </c>
    </row>
    <row r="30" spans="1:5" ht="26.5" thickBot="1">
      <c r="A30" s="76" t="str">
        <f>'Lista Zespołów'!$D30&amp;'Lista Zespołów'!$E30</f>
        <v>C3</v>
      </c>
      <c r="B30" s="77">
        <v>27</v>
      </c>
      <c r="C30" s="105" t="s">
        <v>50</v>
      </c>
      <c r="D30" s="6" t="s">
        <v>18</v>
      </c>
      <c r="E30" s="6">
        <v>3</v>
      </c>
    </row>
    <row r="31" spans="1:5" ht="26.5" thickBot="1">
      <c r="A31" s="76" t="str">
        <f>'Lista Zespołów'!$D31&amp;'Lista Zespołów'!$E31</f>
        <v>C4</v>
      </c>
      <c r="B31" s="77">
        <v>28</v>
      </c>
      <c r="C31" s="105" t="s">
        <v>51</v>
      </c>
      <c r="D31" s="6" t="s">
        <v>18</v>
      </c>
      <c r="E31" s="6">
        <v>4</v>
      </c>
    </row>
    <row r="32" spans="1:5" ht="26.5" thickBot="1">
      <c r="A32" s="76" t="str">
        <f>'Lista Zespołów'!$D32&amp;'Lista Zespołów'!$E32</f>
        <v>C5</v>
      </c>
      <c r="B32" s="77">
        <v>29</v>
      </c>
      <c r="C32" s="105" t="s">
        <v>52</v>
      </c>
      <c r="D32" s="6" t="s">
        <v>18</v>
      </c>
      <c r="E32" s="6">
        <v>5</v>
      </c>
    </row>
    <row r="33" spans="1:5" ht="26.5" thickBot="1">
      <c r="A33" s="6" t="str">
        <f>'Lista Zespołów'!$D33&amp;'Lista Zespołów'!$E33</f>
        <v>C6</v>
      </c>
      <c r="B33" s="77">
        <v>30</v>
      </c>
      <c r="C33" s="105" t="s">
        <v>53</v>
      </c>
      <c r="D33" s="76" t="s">
        <v>18</v>
      </c>
      <c r="E33" s="76">
        <v>6</v>
      </c>
    </row>
    <row r="34" spans="1:5" ht="26.5" thickBot="1">
      <c r="A34" s="6" t="str">
        <f>'Lista Zespołów'!$D34&amp;'Lista Zespołów'!$E34</f>
        <v>C7</v>
      </c>
      <c r="B34" s="77">
        <v>31</v>
      </c>
      <c r="C34" s="105" t="s">
        <v>54</v>
      </c>
      <c r="D34" s="76" t="s">
        <v>18</v>
      </c>
      <c r="E34" s="76">
        <v>7</v>
      </c>
    </row>
    <row r="35" spans="1:5" ht="26.5" thickBot="1">
      <c r="A35" s="6" t="str">
        <f>'Lista Zespołów'!$D35&amp;'Lista Zespołów'!$E35</f>
        <v>C8</v>
      </c>
      <c r="B35" s="77">
        <v>32</v>
      </c>
      <c r="C35" s="105" t="s">
        <v>55</v>
      </c>
      <c r="D35" s="76" t="s">
        <v>18</v>
      </c>
      <c r="E35" s="76">
        <v>8</v>
      </c>
    </row>
    <row r="36" spans="1:5" ht="26.5" thickBot="1">
      <c r="A36" s="6" t="str">
        <f>'Lista Zespołów'!$D36&amp;'Lista Zespołów'!$E36</f>
        <v>C9</v>
      </c>
      <c r="B36" s="77">
        <v>33</v>
      </c>
      <c r="C36" s="105" t="s">
        <v>56</v>
      </c>
      <c r="D36" s="76" t="s">
        <v>18</v>
      </c>
      <c r="E36" s="76">
        <v>9</v>
      </c>
    </row>
    <row r="37" spans="1:5" ht="26">
      <c r="A37" s="6" t="str">
        <f>'Lista Zespołów'!$D37&amp;'Lista Zespołów'!$E37</f>
        <v>C10</v>
      </c>
      <c r="B37" s="77">
        <v>34</v>
      </c>
      <c r="C37" s="5"/>
      <c r="D37" s="76" t="s">
        <v>18</v>
      </c>
      <c r="E37" s="76">
        <v>10</v>
      </c>
    </row>
    <row r="38" spans="1:5" ht="26">
      <c r="A38" s="6" t="str">
        <f>'Lista Zespołów'!$D38&amp;'Lista Zespołów'!$E38</f>
        <v>C11</v>
      </c>
      <c r="B38" s="77">
        <v>35</v>
      </c>
      <c r="C38" s="5"/>
      <c r="D38" s="76" t="s">
        <v>18</v>
      </c>
      <c r="E38" s="76">
        <v>11</v>
      </c>
    </row>
    <row r="39" spans="1:5" ht="26.5" thickBot="1">
      <c r="A39" s="6" t="str">
        <f>'Lista Zespołów'!$D39&amp;'Lista Zespołów'!$E39</f>
        <v>C12</v>
      </c>
      <c r="B39" s="77">
        <v>36</v>
      </c>
      <c r="C39" s="102"/>
      <c r="D39" s="76" t="s">
        <v>18</v>
      </c>
      <c r="E39" s="76">
        <v>12</v>
      </c>
    </row>
    <row r="40" spans="1:7" ht="26.5" thickBot="1">
      <c r="A40" s="6" t="str">
        <f>'Lista Zespołów'!$D40&amp;'Lista Zespołów'!$E40</f>
        <v>D1</v>
      </c>
      <c r="B40" s="69">
        <v>37</v>
      </c>
      <c r="C40" s="104" t="s">
        <v>57</v>
      </c>
      <c r="D40" s="71" t="s">
        <v>19</v>
      </c>
      <c r="E40" s="71">
        <v>1</v>
      </c>
      <c r="F40" s="70"/>
      <c r="G40" s="70"/>
    </row>
    <row r="41" spans="1:5" ht="26.5" thickBot="1">
      <c r="A41" s="6" t="str">
        <f>'Lista Zespołów'!$D41&amp;'Lista Zespołów'!$E41</f>
        <v>D2</v>
      </c>
      <c r="B41" s="77">
        <v>38</v>
      </c>
      <c r="C41" s="105" t="s">
        <v>58</v>
      </c>
      <c r="D41" s="6" t="s">
        <v>19</v>
      </c>
      <c r="E41" s="76">
        <v>2</v>
      </c>
    </row>
    <row r="42" spans="1:5" ht="26.5" thickBot="1">
      <c r="A42" s="6" t="str">
        <f>'Lista Zespołów'!$D42&amp;'Lista Zespołów'!$E42</f>
        <v>D3</v>
      </c>
      <c r="B42" s="77">
        <v>39</v>
      </c>
      <c r="C42" s="105" t="s">
        <v>59</v>
      </c>
      <c r="D42" s="6" t="s">
        <v>19</v>
      </c>
      <c r="E42" s="76">
        <v>3</v>
      </c>
    </row>
    <row r="43" spans="1:5" ht="26.5" thickBot="1">
      <c r="A43" s="6" t="str">
        <f>'Lista Zespołów'!$D43&amp;'Lista Zespołów'!$E43</f>
        <v>D4</v>
      </c>
      <c r="B43" s="77">
        <v>40</v>
      </c>
      <c r="C43" s="105" t="s">
        <v>60</v>
      </c>
      <c r="D43" s="6" t="s">
        <v>19</v>
      </c>
      <c r="E43" s="76">
        <v>4</v>
      </c>
    </row>
    <row r="44" spans="1:5" ht="26.5" thickBot="1">
      <c r="A44" s="6" t="str">
        <f>'Lista Zespołów'!$D44&amp;'Lista Zespołów'!$E44</f>
        <v>D5</v>
      </c>
      <c r="B44" s="77">
        <v>41</v>
      </c>
      <c r="C44" s="105" t="s">
        <v>61</v>
      </c>
      <c r="D44" s="6" t="s">
        <v>19</v>
      </c>
      <c r="E44" s="76">
        <v>5</v>
      </c>
    </row>
    <row r="45" spans="1:5" ht="26.5" thickBot="1">
      <c r="A45" s="6" t="str">
        <f>'Lista Zespołów'!$D45&amp;'Lista Zespołów'!$E45</f>
        <v>D6</v>
      </c>
      <c r="B45" s="77">
        <v>42</v>
      </c>
      <c r="C45" s="105" t="s">
        <v>62</v>
      </c>
      <c r="D45" s="76" t="s">
        <v>19</v>
      </c>
      <c r="E45" s="76">
        <v>6</v>
      </c>
    </row>
    <row r="46" spans="1:5" ht="26.5" thickBot="1">
      <c r="A46" s="6" t="str">
        <f>'Lista Zespołów'!$D46&amp;'Lista Zespołów'!$E46</f>
        <v>D7</v>
      </c>
      <c r="B46" s="77">
        <v>43</v>
      </c>
      <c r="C46" s="105" t="s">
        <v>63</v>
      </c>
      <c r="D46" s="76" t="s">
        <v>19</v>
      </c>
      <c r="E46" s="76">
        <v>7</v>
      </c>
    </row>
    <row r="47" spans="1:5" ht="26.5" thickBot="1">
      <c r="A47" s="6" t="str">
        <f>'Lista Zespołów'!$D47&amp;'Lista Zespołów'!$E47</f>
        <v>D8</v>
      </c>
      <c r="B47" s="77">
        <v>44</v>
      </c>
      <c r="C47" s="105" t="s">
        <v>64</v>
      </c>
      <c r="D47" s="76" t="s">
        <v>19</v>
      </c>
      <c r="E47" s="76">
        <v>8</v>
      </c>
    </row>
    <row r="48" spans="1:5" ht="26">
      <c r="A48" s="6" t="str">
        <f>'Lista Zespołów'!$D48&amp;'Lista Zespołów'!$E48</f>
        <v>D9</v>
      </c>
      <c r="B48" s="77">
        <v>45</v>
      </c>
      <c r="C48" s="5"/>
      <c r="D48" s="76" t="s">
        <v>19</v>
      </c>
      <c r="E48" s="76">
        <v>9</v>
      </c>
    </row>
    <row r="49" spans="1:5" ht="26">
      <c r="A49" s="6" t="str">
        <f>'Lista Zespołów'!$D49&amp;'Lista Zespołów'!$E49</f>
        <v>D10</v>
      </c>
      <c r="B49" s="77">
        <v>46</v>
      </c>
      <c r="C49" s="5"/>
      <c r="D49" s="76" t="s">
        <v>19</v>
      </c>
      <c r="E49" s="76">
        <v>10</v>
      </c>
    </row>
    <row r="50" spans="1:5" ht="26">
      <c r="A50" s="6" t="str">
        <f>'Lista Zespołów'!$D50&amp;'Lista Zespołów'!$E50</f>
        <v>D11</v>
      </c>
      <c r="B50" s="77">
        <v>47</v>
      </c>
      <c r="C50" s="5"/>
      <c r="D50" s="76" t="s">
        <v>19</v>
      </c>
      <c r="E50" s="76">
        <v>11</v>
      </c>
    </row>
    <row r="51" spans="1:5" ht="26.5" thickBot="1">
      <c r="A51" s="6" t="str">
        <f>'Lista Zespołów'!$D51&amp;'Lista Zespołów'!$E51</f>
        <v>D12</v>
      </c>
      <c r="B51" s="77">
        <v>48</v>
      </c>
      <c r="C51" s="102"/>
      <c r="D51" s="76" t="s">
        <v>19</v>
      </c>
      <c r="E51" s="76">
        <v>12</v>
      </c>
    </row>
    <row r="52" spans="1:7" ht="26.5" thickBot="1">
      <c r="A52" s="6" t="str">
        <f>'Lista Zespołów'!$D52&amp;'Lista Zespołów'!$E52</f>
        <v>E1</v>
      </c>
      <c r="B52" s="69">
        <v>49</v>
      </c>
      <c r="C52" s="104" t="s">
        <v>65</v>
      </c>
      <c r="D52" s="71" t="s">
        <v>20</v>
      </c>
      <c r="E52" s="71">
        <v>1</v>
      </c>
      <c r="F52" s="70"/>
      <c r="G52" s="70"/>
    </row>
    <row r="53" spans="1:5" ht="26.5" thickBot="1">
      <c r="A53" s="6" t="str">
        <f>'Lista Zespołów'!$D53&amp;'Lista Zespołów'!$E53</f>
        <v>E2</v>
      </c>
      <c r="B53" s="77">
        <v>50</v>
      </c>
      <c r="C53" s="105" t="s">
        <v>66</v>
      </c>
      <c r="D53" s="6" t="s">
        <v>20</v>
      </c>
      <c r="E53" s="6">
        <v>2</v>
      </c>
    </row>
    <row r="54" spans="1:5" ht="26.5" thickBot="1">
      <c r="A54" s="6" t="str">
        <f>'Lista Zespołów'!$D54&amp;'Lista Zespołów'!$E54</f>
        <v>E3</v>
      </c>
      <c r="B54" s="77">
        <v>51</v>
      </c>
      <c r="C54" s="105" t="s">
        <v>67</v>
      </c>
      <c r="D54" s="6" t="s">
        <v>20</v>
      </c>
      <c r="E54" s="6">
        <v>3</v>
      </c>
    </row>
    <row r="55" spans="1:5" ht="26.5" thickBot="1">
      <c r="A55" s="6" t="str">
        <f>'Lista Zespołów'!$D55&amp;'Lista Zespołów'!$E55</f>
        <v>E4</v>
      </c>
      <c r="B55" s="77">
        <v>52</v>
      </c>
      <c r="C55" s="105" t="s">
        <v>68</v>
      </c>
      <c r="D55" s="6" t="s">
        <v>20</v>
      </c>
      <c r="E55" s="6">
        <v>4</v>
      </c>
    </row>
    <row r="56" spans="1:5" ht="26.5" thickBot="1">
      <c r="A56" s="6" t="str">
        <f>'Lista Zespołów'!$D56&amp;'Lista Zespołów'!$E56</f>
        <v>E5</v>
      </c>
      <c r="B56" s="77">
        <v>53</v>
      </c>
      <c r="C56" s="105" t="s">
        <v>69</v>
      </c>
      <c r="D56" s="6" t="s">
        <v>20</v>
      </c>
      <c r="E56" s="6">
        <v>5</v>
      </c>
    </row>
    <row r="57" spans="1:5" ht="26.5" thickBot="1">
      <c r="A57" s="6" t="str">
        <f>'Lista Zespołów'!$D57&amp;'Lista Zespołów'!$E57</f>
        <v>E6</v>
      </c>
      <c r="B57" s="77">
        <v>54</v>
      </c>
      <c r="C57" s="105" t="s">
        <v>70</v>
      </c>
      <c r="D57" s="76" t="s">
        <v>20</v>
      </c>
      <c r="E57" s="76">
        <v>6</v>
      </c>
    </row>
    <row r="58" spans="1:5" ht="26.5" thickBot="1">
      <c r="A58" s="6" t="str">
        <f>'Lista Zespołów'!$D58&amp;'Lista Zespołów'!$E58</f>
        <v>E7</v>
      </c>
      <c r="B58" s="77">
        <v>55</v>
      </c>
      <c r="C58" s="105" t="s">
        <v>71</v>
      </c>
      <c r="D58" s="76" t="s">
        <v>20</v>
      </c>
      <c r="E58" s="76">
        <v>7</v>
      </c>
    </row>
    <row r="59" spans="1:5" ht="26.5" thickBot="1">
      <c r="A59" s="6" t="str">
        <f>'Lista Zespołów'!$D59&amp;'Lista Zespołów'!$E59</f>
        <v>E8</v>
      </c>
      <c r="B59" s="77">
        <v>56</v>
      </c>
      <c r="C59" s="105" t="s">
        <v>72</v>
      </c>
      <c r="D59" s="76" t="s">
        <v>20</v>
      </c>
      <c r="E59" s="76">
        <v>8</v>
      </c>
    </row>
    <row r="60" spans="1:5" ht="26.5" thickBot="1">
      <c r="A60" s="6" t="str">
        <f>'Lista Zespołów'!$D60&amp;'Lista Zespołów'!$E60</f>
        <v>E9</v>
      </c>
      <c r="B60" s="77">
        <v>57</v>
      </c>
      <c r="C60" s="105" t="s">
        <v>73</v>
      </c>
      <c r="D60" s="76" t="s">
        <v>20</v>
      </c>
      <c r="E60" s="76">
        <v>9</v>
      </c>
    </row>
    <row r="61" spans="1:5" ht="26">
      <c r="A61" s="6" t="str">
        <f>'Lista Zespołów'!$D61&amp;'Lista Zespołów'!$E61</f>
        <v>E10</v>
      </c>
      <c r="B61" s="77">
        <v>58</v>
      </c>
      <c r="C61" s="5"/>
      <c r="D61" s="76" t="s">
        <v>20</v>
      </c>
      <c r="E61" s="76">
        <v>10</v>
      </c>
    </row>
    <row r="62" spans="1:5" ht="26">
      <c r="A62" s="6" t="str">
        <f>'Lista Zespołów'!$D62&amp;'Lista Zespołów'!$E62</f>
        <v>E11</v>
      </c>
      <c r="B62" s="77">
        <v>59</v>
      </c>
      <c r="C62" s="5"/>
      <c r="D62" s="76" t="s">
        <v>20</v>
      </c>
      <c r="E62" s="76">
        <v>11</v>
      </c>
    </row>
    <row r="63" spans="1:5" ht="26.5" thickBot="1">
      <c r="A63" s="6" t="str">
        <f>'Lista Zespołów'!$D63&amp;'Lista Zespołów'!$E63</f>
        <v>E12</v>
      </c>
      <c r="B63" s="77">
        <v>60</v>
      </c>
      <c r="C63" s="102"/>
      <c r="D63" s="76" t="s">
        <v>20</v>
      </c>
      <c r="E63" s="76">
        <v>12</v>
      </c>
    </row>
    <row r="64" spans="1:7" ht="26.5" thickBot="1">
      <c r="A64" s="6" t="str">
        <f>'Lista Zespołów'!$D64&amp;'Lista Zespołów'!$E64</f>
        <v>F1</v>
      </c>
      <c r="B64" s="69">
        <v>61</v>
      </c>
      <c r="C64" s="104" t="s">
        <v>74</v>
      </c>
      <c r="D64" s="71" t="s">
        <v>21</v>
      </c>
      <c r="E64" s="71">
        <v>1</v>
      </c>
      <c r="F64" s="70"/>
      <c r="G64" s="70"/>
    </row>
    <row r="65" spans="1:5" ht="26.5" thickBot="1">
      <c r="A65" s="6" t="str">
        <f>'Lista Zespołów'!$D65&amp;'Lista Zespołów'!$E65</f>
        <v>F2</v>
      </c>
      <c r="B65" s="77">
        <v>62</v>
      </c>
      <c r="C65" s="105" t="s">
        <v>75</v>
      </c>
      <c r="D65" s="6" t="s">
        <v>21</v>
      </c>
      <c r="E65" s="6">
        <v>2</v>
      </c>
    </row>
    <row r="66" spans="1:5" ht="26.5" thickBot="1">
      <c r="A66" s="6" t="str">
        <f>'Lista Zespołów'!$D66&amp;'Lista Zespołów'!$E66</f>
        <v>F3</v>
      </c>
      <c r="B66" s="77">
        <v>63</v>
      </c>
      <c r="C66" s="105" t="s">
        <v>76</v>
      </c>
      <c r="D66" s="6" t="s">
        <v>21</v>
      </c>
      <c r="E66" s="6">
        <v>3</v>
      </c>
    </row>
    <row r="67" spans="1:5" ht="26.5" thickBot="1">
      <c r="A67" s="6" t="str">
        <f>'Lista Zespołów'!$D67&amp;'Lista Zespołów'!$E67</f>
        <v>F4</v>
      </c>
      <c r="B67" s="77">
        <v>64</v>
      </c>
      <c r="C67" s="105" t="s">
        <v>77</v>
      </c>
      <c r="D67" s="6" t="s">
        <v>21</v>
      </c>
      <c r="E67" s="6">
        <v>4</v>
      </c>
    </row>
    <row r="68" spans="1:5" ht="26.5" thickBot="1">
      <c r="A68" s="6" t="str">
        <f>'Lista Zespołów'!$D68&amp;'Lista Zespołów'!$E68</f>
        <v>F5</v>
      </c>
      <c r="B68" s="77">
        <v>65</v>
      </c>
      <c r="C68" s="105" t="s">
        <v>78</v>
      </c>
      <c r="D68" s="6" t="s">
        <v>21</v>
      </c>
      <c r="E68" s="6">
        <v>5</v>
      </c>
    </row>
    <row r="69" spans="1:5" ht="26.5" thickBot="1">
      <c r="A69" s="6" t="str">
        <f>'Lista Zespołów'!$D69&amp;'Lista Zespołów'!$E69</f>
        <v>F6</v>
      </c>
      <c r="B69" s="77">
        <v>66</v>
      </c>
      <c r="C69" s="105" t="s">
        <v>79</v>
      </c>
      <c r="D69" s="76" t="s">
        <v>21</v>
      </c>
      <c r="E69" s="76">
        <v>6</v>
      </c>
    </row>
    <row r="70" spans="1:5" ht="26.5" thickBot="1">
      <c r="A70" s="6" t="str">
        <f>'Lista Zespołów'!$D70&amp;'Lista Zespołów'!$E70</f>
        <v>F7</v>
      </c>
      <c r="B70" s="77">
        <v>67</v>
      </c>
      <c r="C70" s="105" t="s">
        <v>80</v>
      </c>
      <c r="D70" s="76" t="s">
        <v>21</v>
      </c>
      <c r="E70" s="76">
        <v>7</v>
      </c>
    </row>
    <row r="71" spans="1:5" ht="26.5" thickBot="1">
      <c r="A71" s="6" t="str">
        <f>'Lista Zespołów'!$D71&amp;'Lista Zespołów'!$E71</f>
        <v>F8</v>
      </c>
      <c r="B71" s="77">
        <v>68</v>
      </c>
      <c r="C71" s="105" t="s">
        <v>81</v>
      </c>
      <c r="D71" s="76" t="s">
        <v>21</v>
      </c>
      <c r="E71" s="76">
        <v>8</v>
      </c>
    </row>
    <row r="72" spans="1:5" ht="26.5" thickBot="1">
      <c r="A72" s="6" t="str">
        <f>'Lista Zespołów'!$D72&amp;'Lista Zespołów'!$E72</f>
        <v>F9</v>
      </c>
      <c r="B72" s="77">
        <v>69</v>
      </c>
      <c r="C72" s="105" t="s">
        <v>82</v>
      </c>
      <c r="D72" s="76" t="s">
        <v>21</v>
      </c>
      <c r="E72" s="76">
        <v>9</v>
      </c>
    </row>
    <row r="73" spans="1:5" ht="26">
      <c r="A73" s="6" t="str">
        <f>'Lista Zespołów'!$D73&amp;'Lista Zespołów'!$E73</f>
        <v>F10</v>
      </c>
      <c r="B73" s="77">
        <v>70</v>
      </c>
      <c r="C73" s="5"/>
      <c r="D73" s="76" t="s">
        <v>21</v>
      </c>
      <c r="E73" s="76">
        <v>10</v>
      </c>
    </row>
    <row r="74" spans="1:5" ht="26">
      <c r="A74" s="6" t="str">
        <f>'Lista Zespołów'!$D74&amp;'Lista Zespołów'!$E74</f>
        <v>F11</v>
      </c>
      <c r="B74" s="77">
        <v>71</v>
      </c>
      <c r="C74" s="5"/>
      <c r="D74" s="76" t="s">
        <v>21</v>
      </c>
      <c r="E74" s="76">
        <v>11</v>
      </c>
    </row>
    <row r="75" spans="1:5" ht="26.5" thickBot="1">
      <c r="A75" s="6" t="str">
        <f>'Lista Zespołów'!$D75&amp;'Lista Zespołów'!$E75</f>
        <v>F12</v>
      </c>
      <c r="B75" s="77">
        <v>72</v>
      </c>
      <c r="C75" s="102"/>
      <c r="D75" s="76" t="s">
        <v>21</v>
      </c>
      <c r="E75" s="76">
        <v>12</v>
      </c>
    </row>
    <row r="76" spans="1:7" ht="26.5" thickBot="1">
      <c r="A76" s="6" t="str">
        <f>'Lista Zespołów'!$D76&amp;'Lista Zespołów'!$E76</f>
        <v>G1</v>
      </c>
      <c r="B76" s="69">
        <v>73</v>
      </c>
      <c r="C76" s="104" t="s">
        <v>83</v>
      </c>
      <c r="D76" s="71" t="s">
        <v>22</v>
      </c>
      <c r="E76" s="71">
        <v>1</v>
      </c>
      <c r="F76" s="70"/>
      <c r="G76" s="70"/>
    </row>
    <row r="77" spans="1:5" ht="26.5" thickBot="1">
      <c r="A77" s="6" t="str">
        <f>'Lista Zespołów'!$D77&amp;'Lista Zespołów'!$E77</f>
        <v>G2</v>
      </c>
      <c r="B77" s="77">
        <v>74</v>
      </c>
      <c r="C77" s="105" t="s">
        <v>84</v>
      </c>
      <c r="D77" s="6" t="s">
        <v>22</v>
      </c>
      <c r="E77" s="6">
        <v>2</v>
      </c>
    </row>
    <row r="78" spans="1:5" ht="26.5" thickBot="1">
      <c r="A78" s="6" t="str">
        <f>'Lista Zespołów'!$D78&amp;'Lista Zespołów'!$E78</f>
        <v>G3</v>
      </c>
      <c r="B78" s="77">
        <v>75</v>
      </c>
      <c r="C78" s="105" t="s">
        <v>85</v>
      </c>
      <c r="D78" s="6" t="s">
        <v>22</v>
      </c>
      <c r="E78" s="6">
        <v>3</v>
      </c>
    </row>
    <row r="79" spans="1:5" ht="26.5" thickBot="1">
      <c r="A79" s="6" t="str">
        <f>'Lista Zespołów'!$D79&amp;'Lista Zespołów'!$E79</f>
        <v>G4</v>
      </c>
      <c r="B79" s="77">
        <v>76</v>
      </c>
      <c r="C79" s="105" t="s">
        <v>86</v>
      </c>
      <c r="D79" s="6" t="s">
        <v>22</v>
      </c>
      <c r="E79" s="6">
        <v>4</v>
      </c>
    </row>
    <row r="80" spans="1:5" ht="26.5" thickBot="1">
      <c r="A80" s="6" t="str">
        <f>'Lista Zespołów'!$D80&amp;'Lista Zespołów'!$E80</f>
        <v>G5</v>
      </c>
      <c r="B80" s="77">
        <v>77</v>
      </c>
      <c r="C80" s="105" t="s">
        <v>87</v>
      </c>
      <c r="D80" s="6" t="s">
        <v>22</v>
      </c>
      <c r="E80" s="6">
        <v>5</v>
      </c>
    </row>
    <row r="81" spans="1:5" ht="26.5" thickBot="1">
      <c r="A81" s="6" t="str">
        <f>'Lista Zespołów'!$D81&amp;'Lista Zespołów'!$E81</f>
        <v>G6</v>
      </c>
      <c r="B81" s="77">
        <v>78</v>
      </c>
      <c r="C81" s="105" t="s">
        <v>88</v>
      </c>
      <c r="D81" s="76" t="s">
        <v>22</v>
      </c>
      <c r="E81" s="76">
        <v>6</v>
      </c>
    </row>
    <row r="82" spans="1:5" ht="26.5" thickBot="1">
      <c r="A82" s="6" t="str">
        <f>'Lista Zespołów'!$D82&amp;'Lista Zespołów'!$E82</f>
        <v>G7</v>
      </c>
      <c r="B82" s="77">
        <v>79</v>
      </c>
      <c r="C82" s="105" t="s">
        <v>89</v>
      </c>
      <c r="D82" s="76" t="s">
        <v>22</v>
      </c>
      <c r="E82" s="76">
        <v>7</v>
      </c>
    </row>
    <row r="83" spans="1:5" ht="26.5" thickBot="1">
      <c r="A83" s="6" t="str">
        <f>'Lista Zespołów'!$D83&amp;'Lista Zespołów'!$E83</f>
        <v>G8</v>
      </c>
      <c r="B83" s="77">
        <v>80</v>
      </c>
      <c r="C83" s="105" t="s">
        <v>90</v>
      </c>
      <c r="D83" s="76" t="s">
        <v>22</v>
      </c>
      <c r="E83" s="76">
        <v>8</v>
      </c>
    </row>
    <row r="84" spans="1:5" ht="26">
      <c r="A84" s="6" t="str">
        <f>'Lista Zespołów'!$D84&amp;'Lista Zespołów'!$E84</f>
        <v>G9</v>
      </c>
      <c r="B84" s="77">
        <v>81</v>
      </c>
      <c r="C84" s="5"/>
      <c r="D84" s="76" t="s">
        <v>22</v>
      </c>
      <c r="E84" s="76">
        <v>9</v>
      </c>
    </row>
    <row r="85" spans="1:5" ht="26">
      <c r="A85" s="6" t="str">
        <f>'Lista Zespołów'!$D85&amp;'Lista Zespołów'!$E85</f>
        <v>G10</v>
      </c>
      <c r="B85" s="77">
        <v>82</v>
      </c>
      <c r="C85" s="5"/>
      <c r="D85" s="76" t="s">
        <v>22</v>
      </c>
      <c r="E85" s="76">
        <v>10</v>
      </c>
    </row>
    <row r="86" spans="1:5" ht="26">
      <c r="A86" s="6" t="str">
        <f>'Lista Zespołów'!$D86&amp;'Lista Zespołów'!$E86</f>
        <v>G11</v>
      </c>
      <c r="B86" s="77">
        <v>83</v>
      </c>
      <c r="C86" s="5"/>
      <c r="D86" s="76" t="s">
        <v>22</v>
      </c>
      <c r="E86" s="76">
        <v>11</v>
      </c>
    </row>
    <row r="87" spans="1:5" ht="26.5" thickBot="1">
      <c r="A87" s="6" t="str">
        <f>'Lista Zespołów'!$D87&amp;'Lista Zespołów'!$E87</f>
        <v>G12</v>
      </c>
      <c r="B87" s="77">
        <v>84</v>
      </c>
      <c r="C87" s="102"/>
      <c r="D87" s="76" t="s">
        <v>22</v>
      </c>
      <c r="E87" s="76">
        <v>12</v>
      </c>
    </row>
    <row r="88" spans="1:7" ht="26.5" thickBot="1">
      <c r="A88" s="6" t="str">
        <f>'Lista Zespołów'!$D88&amp;'Lista Zespołów'!$E88</f>
        <v>H1</v>
      </c>
      <c r="B88" s="69">
        <v>85</v>
      </c>
      <c r="C88" s="104" t="s">
        <v>91</v>
      </c>
      <c r="D88" s="71" t="s">
        <v>23</v>
      </c>
      <c r="E88" s="71">
        <v>1</v>
      </c>
      <c r="F88" s="70"/>
      <c r="G88" s="70"/>
    </row>
    <row r="89" spans="1:5" ht="26.5" thickBot="1">
      <c r="A89" s="6" t="str">
        <f>'Lista Zespołów'!$D89&amp;'Lista Zespołów'!$E89</f>
        <v>H2</v>
      </c>
      <c r="B89" s="77">
        <v>86</v>
      </c>
      <c r="C89" s="105" t="s">
        <v>92</v>
      </c>
      <c r="D89" s="6" t="s">
        <v>23</v>
      </c>
      <c r="E89" s="6">
        <v>2</v>
      </c>
    </row>
    <row r="90" spans="1:5" ht="26.5" thickBot="1">
      <c r="A90" s="6" t="str">
        <f>'Lista Zespołów'!$D90&amp;'Lista Zespołów'!$E90</f>
        <v>H3</v>
      </c>
      <c r="B90" s="77">
        <v>87</v>
      </c>
      <c r="C90" s="105" t="s">
        <v>93</v>
      </c>
      <c r="D90" s="6" t="s">
        <v>23</v>
      </c>
      <c r="E90" s="6">
        <v>3</v>
      </c>
    </row>
    <row r="91" spans="1:5" ht="26.5" thickBot="1">
      <c r="A91" s="6" t="str">
        <f>'Lista Zespołów'!$D91&amp;'Lista Zespołów'!$E91</f>
        <v>H4</v>
      </c>
      <c r="B91" s="77">
        <v>88</v>
      </c>
      <c r="C91" s="105" t="s">
        <v>94</v>
      </c>
      <c r="D91" s="6" t="s">
        <v>23</v>
      </c>
      <c r="E91" s="6">
        <v>4</v>
      </c>
    </row>
    <row r="92" spans="1:5" ht="26.5" thickBot="1">
      <c r="A92" s="6" t="str">
        <f>'Lista Zespołów'!$D92&amp;'Lista Zespołów'!$E92</f>
        <v>H5</v>
      </c>
      <c r="B92" s="77">
        <v>89</v>
      </c>
      <c r="C92" s="105" t="s">
        <v>95</v>
      </c>
      <c r="D92" s="6" t="s">
        <v>23</v>
      </c>
      <c r="E92" s="6">
        <v>5</v>
      </c>
    </row>
    <row r="93" spans="1:5" ht="26.5" thickBot="1">
      <c r="A93" s="6" t="str">
        <f>'Lista Zespołów'!$D93&amp;'Lista Zespołów'!$E93</f>
        <v>H6</v>
      </c>
      <c r="B93" s="77">
        <v>90</v>
      </c>
      <c r="C93" s="105" t="s">
        <v>96</v>
      </c>
      <c r="D93" s="76" t="s">
        <v>23</v>
      </c>
      <c r="E93" s="76">
        <v>6</v>
      </c>
    </row>
    <row r="94" spans="1:5" ht="26.5" thickBot="1">
      <c r="A94" s="6" t="str">
        <f>'Lista Zespołów'!$D94&amp;'Lista Zespołów'!$E94</f>
        <v>H7</v>
      </c>
      <c r="B94" s="77">
        <v>91</v>
      </c>
      <c r="C94" s="105" t="s">
        <v>97</v>
      </c>
      <c r="D94" s="76" t="s">
        <v>23</v>
      </c>
      <c r="E94" s="76">
        <v>7</v>
      </c>
    </row>
    <row r="95" spans="1:5" ht="26.5" thickBot="1">
      <c r="A95" s="6" t="str">
        <f>'Lista Zespołów'!$D95&amp;'Lista Zespołów'!$E95</f>
        <v>H8</v>
      </c>
      <c r="B95" s="77">
        <v>92</v>
      </c>
      <c r="C95" s="105" t="s">
        <v>98</v>
      </c>
      <c r="D95" s="76" t="s">
        <v>23</v>
      </c>
      <c r="E95" s="76">
        <v>8</v>
      </c>
    </row>
    <row r="96" spans="1:5" ht="26">
      <c r="A96" s="6" t="str">
        <f>'Lista Zespołów'!$D96&amp;'Lista Zespołów'!$E96</f>
        <v>H9</v>
      </c>
      <c r="B96" s="77">
        <v>93</v>
      </c>
      <c r="C96" s="5"/>
      <c r="D96" s="76" t="s">
        <v>23</v>
      </c>
      <c r="E96" s="76">
        <v>9</v>
      </c>
    </row>
    <row r="97" spans="1:5" ht="26">
      <c r="A97" s="6" t="str">
        <f>'Lista Zespołów'!$D97&amp;'Lista Zespołów'!$E97</f>
        <v>H10</v>
      </c>
      <c r="B97" s="77">
        <v>94</v>
      </c>
      <c r="C97" s="5"/>
      <c r="D97" s="76" t="s">
        <v>23</v>
      </c>
      <c r="E97" s="76">
        <v>10</v>
      </c>
    </row>
    <row r="98" spans="1:5" ht="26">
      <c r="A98" s="6" t="str">
        <f>'Lista Zespołów'!$D98&amp;'Lista Zespołów'!$E98</f>
        <v>H11</v>
      </c>
      <c r="B98" s="77">
        <v>95</v>
      </c>
      <c r="C98" s="5"/>
      <c r="D98" s="76" t="s">
        <v>23</v>
      </c>
      <c r="E98" s="76">
        <v>11</v>
      </c>
    </row>
    <row r="99" spans="1:5" ht="26">
      <c r="A99" s="6" t="str">
        <f>'Lista Zespołów'!$D99&amp;'Lista Zespołów'!$E99</f>
        <v>H12</v>
      </c>
      <c r="B99" s="77">
        <v>96</v>
      </c>
      <c r="C99" s="102"/>
      <c r="D99" s="76" t="s">
        <v>23</v>
      </c>
      <c r="E99" s="76">
        <v>12</v>
      </c>
    </row>
    <row r="100" spans="1:7" ht="26">
      <c r="A100" s="6" t="str">
        <f>'Lista Zespołów'!$D100&amp;'Lista Zespołów'!$E100</f>
        <v>I1</v>
      </c>
      <c r="B100" s="69">
        <v>97</v>
      </c>
      <c r="C100" s="101"/>
      <c r="D100" s="71" t="s">
        <v>99</v>
      </c>
      <c r="E100" s="71">
        <v>1</v>
      </c>
      <c r="F100" s="70"/>
      <c r="G100" s="70"/>
    </row>
    <row r="101" spans="1:5" ht="26">
      <c r="A101" s="6" t="str">
        <f>'Lista Zespołów'!$D101&amp;'Lista Zespołów'!$E101</f>
        <v>I2</v>
      </c>
      <c r="B101" s="77">
        <v>98</v>
      </c>
      <c r="C101" s="101"/>
      <c r="D101" s="6" t="s">
        <v>99</v>
      </c>
      <c r="E101" s="6">
        <v>2</v>
      </c>
    </row>
    <row r="102" spans="1:5" ht="26">
      <c r="A102" s="6" t="str">
        <f>'Lista Zespołów'!$D102&amp;'Lista Zespołów'!$E102</f>
        <v>I3</v>
      </c>
      <c r="B102" s="77">
        <v>99</v>
      </c>
      <c r="C102" s="101"/>
      <c r="D102" s="6" t="s">
        <v>99</v>
      </c>
      <c r="E102" s="6">
        <v>3</v>
      </c>
    </row>
    <row r="103" spans="1:5" ht="26">
      <c r="A103" s="6" t="str">
        <f>'Lista Zespołów'!$D103&amp;'Lista Zespołów'!$E103</f>
        <v>I4</v>
      </c>
      <c r="B103" s="77">
        <v>100</v>
      </c>
      <c r="C103" s="101"/>
      <c r="D103" s="6" t="s">
        <v>99</v>
      </c>
      <c r="E103" s="6">
        <v>4</v>
      </c>
    </row>
    <row r="104" spans="1:5" ht="26">
      <c r="A104" s="6" t="str">
        <f>'Lista Zespołów'!$D104&amp;'Lista Zespołów'!$E104</f>
        <v>I5</v>
      </c>
      <c r="B104" s="77">
        <v>101</v>
      </c>
      <c r="C104" s="101"/>
      <c r="D104" s="6" t="s">
        <v>99</v>
      </c>
      <c r="E104" s="6">
        <v>5</v>
      </c>
    </row>
    <row r="105" spans="1:5" ht="26">
      <c r="A105" s="6" t="str">
        <f>'Lista Zespołów'!$D105&amp;'Lista Zespołów'!$E105</f>
        <v>I6</v>
      </c>
      <c r="B105" s="77">
        <v>102</v>
      </c>
      <c r="C105" s="101"/>
      <c r="D105" s="76" t="s">
        <v>99</v>
      </c>
      <c r="E105" s="76">
        <v>6</v>
      </c>
    </row>
    <row r="106" spans="1:5" ht="26">
      <c r="A106" s="6" t="str">
        <f>'Lista Zespołów'!$D106&amp;'Lista Zespołów'!$E106</f>
        <v>I7</v>
      </c>
      <c r="B106" s="77">
        <v>103</v>
      </c>
      <c r="C106" s="101"/>
      <c r="D106" s="76" t="s">
        <v>99</v>
      </c>
      <c r="E106" s="76">
        <v>7</v>
      </c>
    </row>
    <row r="107" spans="1:5" ht="26">
      <c r="A107" s="6" t="str">
        <f>'Lista Zespołów'!$D107&amp;'Lista Zespołów'!$E107</f>
        <v>I8</v>
      </c>
      <c r="B107" s="77">
        <v>104</v>
      </c>
      <c r="C107" s="101"/>
      <c r="D107" s="76" t="s">
        <v>99</v>
      </c>
      <c r="E107" s="76">
        <v>8</v>
      </c>
    </row>
    <row r="108" spans="1:5" ht="26">
      <c r="A108" s="6" t="str">
        <f>'Lista Zespołów'!$D108&amp;'Lista Zespołów'!$E108</f>
        <v>I9</v>
      </c>
      <c r="B108" s="77">
        <v>105</v>
      </c>
      <c r="C108" s="101"/>
      <c r="D108" s="76" t="s">
        <v>99</v>
      </c>
      <c r="E108" s="76">
        <v>9</v>
      </c>
    </row>
    <row r="109" spans="1:5" ht="26">
      <c r="A109" s="6" t="str">
        <f>'Lista Zespołów'!$D109&amp;'Lista Zespołów'!$E109</f>
        <v>I10</v>
      </c>
      <c r="B109" s="77">
        <v>106</v>
      </c>
      <c r="C109" s="101"/>
      <c r="D109" s="76" t="s">
        <v>99</v>
      </c>
      <c r="E109" s="76">
        <v>10</v>
      </c>
    </row>
    <row r="110" spans="1:5" ht="26">
      <c r="A110" s="6" t="str">
        <f>'Lista Zespołów'!$D110&amp;'Lista Zespołów'!$E110</f>
        <v>I11</v>
      </c>
      <c r="B110" s="77">
        <v>107</v>
      </c>
      <c r="C110" s="101"/>
      <c r="D110" s="76" t="s">
        <v>99</v>
      </c>
      <c r="E110" s="76">
        <v>11</v>
      </c>
    </row>
    <row r="111" spans="1:5" ht="26">
      <c r="A111" s="6" t="str">
        <f>'Lista Zespołów'!$D111&amp;'Lista Zespołów'!$E111</f>
        <v>I12</v>
      </c>
      <c r="B111" s="77">
        <v>108</v>
      </c>
      <c r="C111" s="103"/>
      <c r="D111" s="76" t="s">
        <v>99</v>
      </c>
      <c r="E111" s="76">
        <v>12</v>
      </c>
    </row>
    <row r="112" spans="1:7" ht="26">
      <c r="A112" s="6" t="str">
        <f>'Lista Zespołów'!$D112&amp;'Lista Zespołów'!$E112</f>
        <v>J1</v>
      </c>
      <c r="B112" s="69">
        <v>109</v>
      </c>
      <c r="C112" s="101"/>
      <c r="D112" s="71" t="s">
        <v>100</v>
      </c>
      <c r="E112" s="71">
        <v>1</v>
      </c>
      <c r="F112" s="70"/>
      <c r="G112" s="70"/>
    </row>
    <row r="113" spans="1:5" ht="26">
      <c r="A113" s="6" t="str">
        <f>'Lista Zespołów'!$D113&amp;'Lista Zespołów'!$E113</f>
        <v>J2</v>
      </c>
      <c r="B113" s="77">
        <v>110</v>
      </c>
      <c r="C113" s="101"/>
      <c r="D113" s="6" t="s">
        <v>100</v>
      </c>
      <c r="E113" s="6">
        <v>2</v>
      </c>
    </row>
    <row r="114" spans="1:5" ht="26">
      <c r="A114" s="6" t="str">
        <f>'Lista Zespołów'!$D114&amp;'Lista Zespołów'!$E114</f>
        <v>J3</v>
      </c>
      <c r="B114" s="77">
        <v>111</v>
      </c>
      <c r="C114" s="101"/>
      <c r="D114" s="6" t="s">
        <v>100</v>
      </c>
      <c r="E114" s="6">
        <v>3</v>
      </c>
    </row>
    <row r="115" spans="1:5" ht="26">
      <c r="A115" s="6" t="str">
        <f>'Lista Zespołów'!$D115&amp;'Lista Zespołów'!$E115</f>
        <v>J4</v>
      </c>
      <c r="B115" s="77">
        <v>112</v>
      </c>
      <c r="C115" s="101"/>
      <c r="D115" s="6" t="s">
        <v>100</v>
      </c>
      <c r="E115" s="6">
        <v>4</v>
      </c>
    </row>
    <row r="116" spans="1:5" ht="26">
      <c r="A116" s="6" t="str">
        <f>'Lista Zespołów'!$D116&amp;'Lista Zespołów'!$E116</f>
        <v>J5</v>
      </c>
      <c r="B116" s="77">
        <v>113</v>
      </c>
      <c r="C116" s="101"/>
      <c r="D116" s="6" t="s">
        <v>100</v>
      </c>
      <c r="E116" s="6">
        <v>5</v>
      </c>
    </row>
    <row r="117" spans="1:5" ht="26">
      <c r="A117" s="6" t="str">
        <f>'Lista Zespołów'!$D117&amp;'Lista Zespołów'!$E117</f>
        <v>J6</v>
      </c>
      <c r="B117" s="77">
        <v>114</v>
      </c>
      <c r="C117" s="101"/>
      <c r="D117" s="76" t="s">
        <v>100</v>
      </c>
      <c r="E117" s="76">
        <v>6</v>
      </c>
    </row>
    <row r="118" spans="1:5" ht="26">
      <c r="A118" s="6" t="str">
        <f>'Lista Zespołów'!$D118&amp;'Lista Zespołów'!$E118</f>
        <v>J7</v>
      </c>
      <c r="B118" s="77">
        <v>115</v>
      </c>
      <c r="C118" s="101"/>
      <c r="D118" s="76" t="s">
        <v>100</v>
      </c>
      <c r="E118" s="76">
        <v>7</v>
      </c>
    </row>
    <row r="119" spans="1:5" ht="26">
      <c r="A119" s="6" t="str">
        <f>'Lista Zespołów'!$D119&amp;'Lista Zespołów'!$E119</f>
        <v>J8</v>
      </c>
      <c r="B119" s="77">
        <v>116</v>
      </c>
      <c r="C119" s="101"/>
      <c r="D119" s="76" t="s">
        <v>100</v>
      </c>
      <c r="E119" s="76">
        <v>8</v>
      </c>
    </row>
    <row r="120" spans="1:5" ht="26">
      <c r="A120" s="6" t="str">
        <f>'Lista Zespołów'!$D120&amp;'Lista Zespołów'!$E120</f>
        <v>J9</v>
      </c>
      <c r="B120" s="77">
        <v>117</v>
      </c>
      <c r="C120" s="101"/>
      <c r="D120" s="76" t="s">
        <v>100</v>
      </c>
      <c r="E120" s="76">
        <v>9</v>
      </c>
    </row>
    <row r="121" spans="1:5" ht="26">
      <c r="A121" s="6" t="str">
        <f>'Lista Zespołów'!$D121&amp;'Lista Zespołów'!$E121</f>
        <v>J10</v>
      </c>
      <c r="B121" s="77">
        <v>118</v>
      </c>
      <c r="C121" s="101"/>
      <c r="D121" s="76" t="s">
        <v>100</v>
      </c>
      <c r="E121" s="76">
        <v>10</v>
      </c>
    </row>
    <row r="122" spans="1:5" ht="26">
      <c r="A122" s="6" t="str">
        <f>'Lista Zespołów'!$D122&amp;'Lista Zespołów'!$E122</f>
        <v>J11</v>
      </c>
      <c r="B122" s="77">
        <v>119</v>
      </c>
      <c r="C122" s="101"/>
      <c r="D122" s="76" t="s">
        <v>100</v>
      </c>
      <c r="E122" s="76">
        <v>11</v>
      </c>
    </row>
    <row r="123" spans="1:5" ht="26">
      <c r="A123" s="6" t="str">
        <f>'Lista Zespołów'!$D123&amp;'Lista Zespołów'!$E123</f>
        <v>J12</v>
      </c>
      <c r="B123" s="77">
        <v>120</v>
      </c>
      <c r="C123" s="102"/>
      <c r="D123" s="76" t="s">
        <v>100</v>
      </c>
      <c r="E123" s="76">
        <v>12</v>
      </c>
    </row>
    <row r="124" spans="1:7" ht="26">
      <c r="A124" s="6" t="str">
        <f>'Lista Zespołów'!$D124&amp;'Lista Zespołów'!$E124</f>
        <v>K1</v>
      </c>
      <c r="B124" s="69">
        <v>121</v>
      </c>
      <c r="C124" s="5"/>
      <c r="D124" s="71" t="s">
        <v>101</v>
      </c>
      <c r="E124" s="71">
        <v>1</v>
      </c>
      <c r="F124" s="70"/>
      <c r="G124" s="70"/>
    </row>
    <row r="125" spans="1:5" ht="26">
      <c r="A125" s="6" t="str">
        <f>'Lista Zespołów'!$D125&amp;'Lista Zespołów'!$E125</f>
        <v>K2</v>
      </c>
      <c r="B125" s="77">
        <v>122</v>
      </c>
      <c r="C125" s="77"/>
      <c r="D125" s="6" t="s">
        <v>101</v>
      </c>
      <c r="E125" s="6">
        <v>2</v>
      </c>
    </row>
    <row r="126" spans="1:5" ht="26">
      <c r="A126" s="6" t="str">
        <f>'Lista Zespołów'!$D126&amp;'Lista Zespołów'!$E126</f>
        <v>K3</v>
      </c>
      <c r="B126" s="77">
        <v>123</v>
      </c>
      <c r="C126" s="77"/>
      <c r="D126" s="6" t="s">
        <v>101</v>
      </c>
      <c r="E126" s="6">
        <v>3</v>
      </c>
    </row>
    <row r="127" spans="1:5" ht="26">
      <c r="A127" s="6" t="str">
        <f>'Lista Zespołów'!$D127&amp;'Lista Zespołów'!$E127</f>
        <v>K4</v>
      </c>
      <c r="B127" s="77">
        <v>124</v>
      </c>
      <c r="C127" s="77"/>
      <c r="D127" s="6" t="s">
        <v>101</v>
      </c>
      <c r="E127" s="6">
        <v>4</v>
      </c>
    </row>
    <row r="128" spans="1:5" ht="26">
      <c r="A128" s="6" t="str">
        <f>'Lista Zespołów'!$D128&amp;'Lista Zespołów'!$E128</f>
        <v>K5</v>
      </c>
      <c r="B128" s="77">
        <v>125</v>
      </c>
      <c r="C128" s="77"/>
      <c r="D128" s="6" t="s">
        <v>101</v>
      </c>
      <c r="E128" s="6">
        <v>5</v>
      </c>
    </row>
    <row r="129" spans="1:5" ht="26">
      <c r="A129" s="6" t="str">
        <f>'Lista Zespołów'!$D129&amp;'Lista Zespołów'!$E129</f>
        <v>K6</v>
      </c>
      <c r="B129" s="77">
        <v>126</v>
      </c>
      <c r="C129" s="5"/>
      <c r="D129" s="76" t="s">
        <v>101</v>
      </c>
      <c r="E129" s="76">
        <v>6</v>
      </c>
    </row>
    <row r="130" spans="1:5" ht="26">
      <c r="A130" s="6" t="str">
        <f>'Lista Zespołów'!$D130&amp;'Lista Zespołów'!$E130</f>
        <v>K7</v>
      </c>
      <c r="B130" s="77">
        <v>127</v>
      </c>
      <c r="C130" s="5"/>
      <c r="D130" s="76" t="s">
        <v>101</v>
      </c>
      <c r="E130" s="76">
        <v>7</v>
      </c>
    </row>
    <row r="131" spans="1:5" ht="26">
      <c r="A131" s="6" t="str">
        <f>'Lista Zespołów'!$D131&amp;'Lista Zespołów'!$E131</f>
        <v>K8</v>
      </c>
      <c r="B131" s="77">
        <v>128</v>
      </c>
      <c r="C131" s="5"/>
      <c r="D131" s="76" t="s">
        <v>101</v>
      </c>
      <c r="E131" s="76">
        <v>8</v>
      </c>
    </row>
    <row r="132" spans="1:5" ht="26">
      <c r="A132" s="6" t="str">
        <f>'Lista Zespołów'!$D132&amp;'Lista Zespołów'!$E132</f>
        <v>K9</v>
      </c>
      <c r="B132" s="77">
        <v>129</v>
      </c>
      <c r="C132" s="5"/>
      <c r="D132" s="76" t="s">
        <v>101</v>
      </c>
      <c r="E132" s="76">
        <v>9</v>
      </c>
    </row>
    <row r="133" spans="1:5" ht="26">
      <c r="A133" s="6" t="str">
        <f>'Lista Zespołów'!$D133&amp;'Lista Zespołów'!$E133</f>
        <v>K10</v>
      </c>
      <c r="B133" s="77">
        <v>130</v>
      </c>
      <c r="C133" s="5"/>
      <c r="D133" s="76" t="s">
        <v>101</v>
      </c>
      <c r="E133" s="76">
        <v>10</v>
      </c>
    </row>
    <row r="134" spans="1:5" ht="26">
      <c r="A134" s="6" t="str">
        <f>'Lista Zespołów'!$D134&amp;'Lista Zespołów'!$E134</f>
        <v>K11</v>
      </c>
      <c r="B134" s="77">
        <v>131</v>
      </c>
      <c r="C134" s="5"/>
      <c r="D134" s="76" t="s">
        <v>101</v>
      </c>
      <c r="E134" s="76">
        <v>11</v>
      </c>
    </row>
    <row r="135" spans="1:5" ht="26">
      <c r="A135" s="6" t="str">
        <f>'Lista Zespołów'!$D135&amp;'Lista Zespołów'!$E135</f>
        <v>K12</v>
      </c>
      <c r="B135" s="77">
        <v>132</v>
      </c>
      <c r="C135" s="102"/>
      <c r="D135" s="76" t="s">
        <v>101</v>
      </c>
      <c r="E135" s="76">
        <v>12</v>
      </c>
    </row>
    <row r="136" spans="1:7" ht="26">
      <c r="A136" s="6" t="str">
        <f>'Lista Zespołów'!$D136&amp;'Lista Zespołów'!$E136</f>
        <v>L1</v>
      </c>
      <c r="B136" s="69">
        <v>133</v>
      </c>
      <c r="C136" s="5"/>
      <c r="D136" s="71" t="s">
        <v>102</v>
      </c>
      <c r="E136" s="71">
        <v>1</v>
      </c>
      <c r="F136" s="70" t="s">
        <v>103</v>
      </c>
      <c r="G136" s="70"/>
    </row>
    <row r="137" spans="1:5" ht="26">
      <c r="A137" s="6" t="str">
        <f>'Lista Zespołów'!$D137&amp;'Lista Zespołów'!$E137</f>
        <v>L2</v>
      </c>
      <c r="B137" s="77">
        <v>134</v>
      </c>
      <c r="C137" s="77"/>
      <c r="D137" s="6" t="s">
        <v>102</v>
      </c>
      <c r="E137" s="6">
        <v>2</v>
      </c>
    </row>
    <row r="138" spans="1:5" ht="26">
      <c r="A138" s="6" t="str">
        <f>'Lista Zespołów'!$D138&amp;'Lista Zespołów'!$E138</f>
        <v>L3</v>
      </c>
      <c r="B138" s="77">
        <v>135</v>
      </c>
      <c r="C138" s="77"/>
      <c r="D138" s="76" t="s">
        <v>102</v>
      </c>
      <c r="E138" s="76">
        <v>3</v>
      </c>
    </row>
    <row r="139" spans="1:5" ht="26">
      <c r="A139" s="6" t="str">
        <f>'Lista Zespołów'!$D139&amp;'Lista Zespołów'!$E139</f>
        <v>L4</v>
      </c>
      <c r="B139" s="77">
        <v>136</v>
      </c>
      <c r="C139" s="77"/>
      <c r="D139" s="76" t="s">
        <v>102</v>
      </c>
      <c r="E139" s="76">
        <v>4</v>
      </c>
    </row>
    <row r="140" spans="1:5" ht="26">
      <c r="A140" s="6" t="str">
        <f>'Lista Zespołów'!$D140&amp;'Lista Zespołów'!$E140</f>
        <v>L5</v>
      </c>
      <c r="B140" s="77">
        <v>137</v>
      </c>
      <c r="C140" s="77"/>
      <c r="D140" s="76" t="s">
        <v>102</v>
      </c>
      <c r="E140" s="76">
        <v>5</v>
      </c>
    </row>
    <row r="141" spans="1:5" ht="26">
      <c r="A141" s="6" t="str">
        <f>'Lista Zespołów'!$D141&amp;'Lista Zespołów'!$E141</f>
        <v>L6</v>
      </c>
      <c r="B141" s="77">
        <v>138</v>
      </c>
      <c r="C141" s="5"/>
      <c r="D141" s="76" t="s">
        <v>102</v>
      </c>
      <c r="E141" s="76">
        <v>6</v>
      </c>
    </row>
    <row r="142" spans="1:5" ht="26">
      <c r="A142" s="6" t="str">
        <f>'Lista Zespołów'!$D142&amp;'Lista Zespołów'!$E142</f>
        <v>L7</v>
      </c>
      <c r="B142" s="77">
        <v>139</v>
      </c>
      <c r="C142" s="5"/>
      <c r="D142" s="76" t="s">
        <v>102</v>
      </c>
      <c r="E142" s="76">
        <v>7</v>
      </c>
    </row>
    <row r="143" spans="1:5" ht="26">
      <c r="A143" s="6" t="str">
        <f>'Lista Zespołów'!$D143&amp;'Lista Zespołów'!$E143</f>
        <v>L8</v>
      </c>
      <c r="B143" s="77">
        <v>140</v>
      </c>
      <c r="C143" s="5"/>
      <c r="D143" s="76" t="s">
        <v>102</v>
      </c>
      <c r="E143" s="76">
        <v>8</v>
      </c>
    </row>
    <row r="144" spans="1:5" ht="26">
      <c r="A144" s="6" t="str">
        <f>'Lista Zespołów'!$D144&amp;'Lista Zespołów'!$E144</f>
        <v>L9</v>
      </c>
      <c r="B144" s="77">
        <v>141</v>
      </c>
      <c r="C144" s="5"/>
      <c r="D144" s="76" t="s">
        <v>102</v>
      </c>
      <c r="E144" s="76">
        <v>9</v>
      </c>
    </row>
    <row r="145" spans="1:5" ht="26">
      <c r="A145" s="6" t="str">
        <f>'Lista Zespołów'!$D145&amp;'Lista Zespołów'!$E145</f>
        <v>L10</v>
      </c>
      <c r="B145" s="77">
        <v>142</v>
      </c>
      <c r="C145" s="5"/>
      <c r="D145" s="76" t="s">
        <v>102</v>
      </c>
      <c r="E145" s="76">
        <v>10</v>
      </c>
    </row>
    <row r="146" spans="1:5" ht="26">
      <c r="A146" s="6" t="str">
        <f>'Lista Zespołów'!$D146&amp;'Lista Zespołów'!$E146</f>
        <v>L11</v>
      </c>
      <c r="B146" s="77">
        <v>143</v>
      </c>
      <c r="C146" s="5"/>
      <c r="D146" s="76" t="s">
        <v>102</v>
      </c>
      <c r="E146" s="76">
        <v>11</v>
      </c>
    </row>
    <row r="147" spans="1:5" ht="26">
      <c r="A147" s="6" t="str">
        <f>'Lista Zespołów'!$D147&amp;'Lista Zespołów'!$E147</f>
        <v>L12</v>
      </c>
      <c r="B147" s="77">
        <v>144</v>
      </c>
      <c r="C147" s="5"/>
      <c r="D147" s="76" t="s">
        <v>102</v>
      </c>
      <c r="E147" s="76">
        <v>12</v>
      </c>
    </row>
    <row r="148" spans="1:5" ht="26">
      <c r="A148" s="6"/>
      <c r="B148" s="5"/>
      <c r="C148" s="68"/>
      <c r="D148" s="6"/>
      <c r="E148" s="6"/>
    </row>
    <row r="149" spans="1:5" ht="26">
      <c r="A149" s="6"/>
      <c r="B149" s="5"/>
      <c r="C149" s="68"/>
      <c r="D149" s="6"/>
      <c r="E149" s="6"/>
    </row>
    <row r="150" ht="15">
      <c r="A150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DA4793E8D7A14689CF3FCC5D300C58" ma:contentTypeVersion="16" ma:contentTypeDescription="Utwórz nowy dokument." ma:contentTypeScope="" ma:versionID="0f17ef0c510882bf3bba34506bd66595">
  <xsd:schema xmlns:xsd="http://www.w3.org/2001/XMLSchema" xmlns:xs="http://www.w3.org/2001/XMLSchema" xmlns:p="http://schemas.microsoft.com/office/2006/metadata/properties" xmlns:ns3="1e9f4b40-a604-4c70-a4b7-e76cd0f27e51" xmlns:ns4="536fb090-64a8-47c4-906b-7f2f956356c2" targetNamespace="http://schemas.microsoft.com/office/2006/metadata/properties" ma:root="true" ma:fieldsID="24ed571cdd2966fc9006a49f722fce44" ns3:_="" ns4:_="">
    <xsd:import namespace="1e9f4b40-a604-4c70-a4b7-e76cd0f27e51"/>
    <xsd:import namespace="536fb090-64a8-47c4-906b-7f2f95635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f4b40-a604-4c70-a4b7-e76cd0f27e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fb090-64a8-47c4-906b-7f2f95635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9f4b40-a604-4c70-a4b7-e76cd0f27e51" xsi:nil="true"/>
  </documentManagement>
</p:properties>
</file>

<file path=customXml/itemProps1.xml><?xml version="1.0" encoding="utf-8"?>
<ds:datastoreItem xmlns:ds="http://schemas.openxmlformats.org/officeDocument/2006/customXml" ds:itemID="{C5924573-C27A-4466-8F53-4F5CE0A1F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f4b40-a604-4c70-a4b7-e76cd0f27e51"/>
    <ds:schemaRef ds:uri="536fb090-64a8-47c4-906b-7f2f95635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A22D2-83D8-4BA1-9277-E654E6123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97065-C309-4A23-9775-3A88285EF3BB}">
  <ds:schemaRefs>
    <ds:schemaRef ds:uri="http://schemas.microsoft.com/office/2006/metadata/properties"/>
    <ds:schemaRef ds:uri="http://schemas.microsoft.com/office/infopath/2007/PartnerControls"/>
    <ds:schemaRef ds:uri="1e9f4b40-a604-4c70-a4b7-e76cd0f27e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dcterms:created xsi:type="dcterms:W3CDTF">2015-01-29T08:59:49Z</dcterms:created>
  <dcterms:modified xsi:type="dcterms:W3CDTF">2023-12-21T08:41:49Z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0x0101008CDA4793E8D7A14689CF3FCC5D300C58</vt:lpwstr>
  </property>
</Properties>
</file>