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bookViews>
    <workbookView xWindow="0" yWindow="0" windowWidth="23040" windowHeight="8496" firstSheet="4" activeTab="9"/>
  </bookViews>
  <sheets>
    <sheet name="Lista Zespołów" sheetId="1" r:id="rId1"/>
    <sheet name="Grupa A" sheetId="2" r:id="rId2"/>
    <sheet name="Grupa B" sheetId="17" r:id="rId3"/>
    <sheet name="Grupa C" sheetId="18" r:id="rId4"/>
    <sheet name="Grupa D" sheetId="19" r:id="rId5"/>
    <sheet name="Grupa E" sheetId="20" r:id="rId6"/>
    <sheet name="Grupa F" sheetId="21" r:id="rId7"/>
    <sheet name="Grupa G" sheetId="22" r:id="rId8"/>
    <sheet name="Grupa H" sheetId="23" r:id="rId9"/>
    <sheet name="Grupa I" sheetId="24" r:id="rId10"/>
  </sheets>
  <definedNames>
    <definedName name="D">'Lista Zespołów'!$A$4:$E$75</definedName>
    <definedName name="CRITERIA" localSheetId="1">'Grupa A'!$B$1:$B$1</definedName>
    <definedName name="CRITERIA" localSheetId="2">'Grupa B'!$B$1:$B$1</definedName>
    <definedName name="CRITERIA" localSheetId="3">'Grupa C'!$B$1:$B$1</definedName>
    <definedName name="CRITERIA" localSheetId="4">'Grupa D'!$B$1:$B$1</definedName>
    <definedName name="CRITERIA" localSheetId="5">'Grupa E'!$B$1:$B$1</definedName>
    <definedName name="CRITERIA" localSheetId="6">'Grupa F'!$B$1:$B$1</definedName>
    <definedName name="CRITERIA" localSheetId="7">'Grupa G'!$B$1:$B$1</definedName>
    <definedName name="CRITERIA" localSheetId="8">'Grupa H'!$B$1:$B$1</definedName>
    <definedName name="CRITERIA" localSheetId="9">'Grupa I'!$B$1:$B$1</definedName>
    <definedName name="_xlnm.Print_Area" localSheetId="1">'Grupa A'!$A$1:$P$21</definedName>
    <definedName name="_xlnm.Print_Area" localSheetId="2">'Grupa B'!$A$1:$P$21</definedName>
    <definedName name="_xlnm.Print_Area" localSheetId="3">'Grupa C'!$A$1:$P$21</definedName>
    <definedName name="_xlnm.Print_Area" localSheetId="4">'Grupa D'!$A$1:$P$21</definedName>
    <definedName name="_xlnm.Print_Area" localSheetId="5">'Grupa E'!$A$1:$P$21</definedName>
    <definedName name="_xlnm.Print_Area" localSheetId="6">'Grupa F'!$A$1:$P$21</definedName>
    <definedName name="_xlnm.Print_Area" localSheetId="7">'Grupa G'!$A$1:$P$21</definedName>
    <definedName name="_xlnm.Print_Area" localSheetId="8">'Grupa H'!$A$1:$P$21</definedName>
    <definedName name="_xlnm.Print_Area" localSheetId="9">'Grupa I'!$A$1:$P$21</definedName>
    <definedName name="EXTRACT" localSheetId="1">'Grupa A'!$B$4</definedName>
    <definedName name="EXTRACT" localSheetId="2">'Grupa B'!$B$4</definedName>
    <definedName name="EXTRACT" localSheetId="3">'Grupa C'!$B$4</definedName>
    <definedName name="EXTRACT" localSheetId="4">'Grupa D'!$B$4</definedName>
    <definedName name="EXTRACT" localSheetId="5">'Grupa E'!$B$4</definedName>
    <definedName name="EXTRACT" localSheetId="6">'Grupa F'!$B$4</definedName>
    <definedName name="EXTRACT" localSheetId="7">'Grupa G'!$B$4</definedName>
    <definedName name="EXTRACT" localSheetId="8">'Grupa H'!$B$4</definedName>
    <definedName name="EXTRACT" localSheetId="9">'Grupa I'!$B$4</definedName>
    <definedName name="_xlnm.Print_Titles" localSheetId="1">'Grupa A'!$1:$1</definedName>
    <definedName name="_xlnm.Print_Titles" localSheetId="2">'Grupa B'!$1:$1</definedName>
    <definedName name="_xlnm.Print_Titles" localSheetId="3">'Grupa C'!$1:$1</definedName>
    <definedName name="_xlnm.Print_Titles" localSheetId="4">'Grupa D'!$1:$1</definedName>
    <definedName name="_xlnm.Print_Titles" localSheetId="5">'Grupa E'!$1:$1</definedName>
    <definedName name="_xlnm.Print_Titles" localSheetId="6">'Grupa F'!$1:$1</definedName>
    <definedName name="_xlnm.Print_Titles" localSheetId="7">'Grupa G'!$1:$1</definedName>
    <definedName name="_xlnm.Print_Titles" localSheetId="8">'Grupa H'!$1:$1</definedName>
    <definedName name="_xlnm.Print_Titles" localSheetId="9">'Grupa I'!$1:$1</definedName>
  </definedNames>
  <calcPr calcId="162913"/>
  <extLst/>
</workbook>
</file>

<file path=xl/comments1.xml><?xml version="1.0" encoding="utf-8"?>
<comments xmlns="http://schemas.openxmlformats.org/spreadsheetml/2006/main">
  <authors>
    <author>Dominik Stan</author>
  </authors>
  <commentList>
    <comment ref="D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literkę grupy. Dużymi literami.
</t>
        </r>
      </text>
    </comment>
    <comment ref="E3" authorId="0">
      <text>
        <r>
          <rPr>
            <b/>
            <sz val="9"/>
            <rFont val="Tahoma"/>
            <family val="2"/>
          </rPr>
          <t>Dominik Stan:</t>
        </r>
        <r>
          <rPr>
            <sz val="9"/>
            <rFont val="Tahoma"/>
            <family val="2"/>
          </rPr>
          <t xml:space="preserve">
Tu należy wpisać numer zespołu w danej grupie. Ma to wpływ na pokazywanie zespołu w arkuszach grup.</t>
        </r>
      </text>
    </comment>
  </commentList>
</comments>
</file>

<file path=xl/sharedStrings.xml><?xml version="1.0" encoding="utf-8"?>
<sst xmlns="http://schemas.openxmlformats.org/spreadsheetml/2006/main" count="791" uniqueCount="88">
  <si>
    <t>Lp.</t>
  </si>
  <si>
    <t>Nazwa Zespołu</t>
  </si>
  <si>
    <t>Grupa</t>
  </si>
  <si>
    <t>D</t>
  </si>
  <si>
    <t>C</t>
  </si>
  <si>
    <t>B</t>
  </si>
  <si>
    <t>A</t>
  </si>
  <si>
    <t>Numer w grupie</t>
  </si>
  <si>
    <t>Symbol</t>
  </si>
  <si>
    <t>Nr</t>
  </si>
  <si>
    <t>Pkt.</t>
  </si>
  <si>
    <t>Zwy</t>
  </si>
  <si>
    <t>Por</t>
  </si>
  <si>
    <t>Pkt. wyg.</t>
  </si>
  <si>
    <t>Pkt. str.</t>
  </si>
  <si>
    <t>Stos. pkt.</t>
  </si>
  <si>
    <t>XX</t>
  </si>
  <si>
    <t>UWAGA: Wyniki wpisujemy tylko w białych i szarych kratkach.</t>
  </si>
  <si>
    <t>Meczów</t>
  </si>
  <si>
    <t>Punktów za wygraną</t>
  </si>
  <si>
    <t>Punktów za przegraną</t>
  </si>
  <si>
    <t>*</t>
  </si>
  <si>
    <t>x</t>
  </si>
  <si>
    <t>E</t>
  </si>
  <si>
    <t>F</t>
  </si>
  <si>
    <t>G</t>
  </si>
  <si>
    <t>H</t>
  </si>
  <si>
    <t>I</t>
  </si>
  <si>
    <t>J</t>
  </si>
  <si>
    <t>K</t>
  </si>
  <si>
    <t>L</t>
  </si>
  <si>
    <t>POLONEZ WYSZKÓW 2</t>
  </si>
  <si>
    <t>POLONEZ WYSZKÓW 1</t>
  </si>
  <si>
    <t>NIKE OSTROŁĘKA 1</t>
  </si>
  <si>
    <t>NIKE OSTROŁĘKA 2</t>
  </si>
  <si>
    <t>NIKE OSTROŁĘKA 3</t>
  </si>
  <si>
    <t>Obecność</t>
  </si>
  <si>
    <t>Karta zgłoszeniowa</t>
  </si>
  <si>
    <t>nieobecni</t>
  </si>
  <si>
    <t>DĘBINA NIEPORĘT 1</t>
  </si>
  <si>
    <t>BETA PIONKI</t>
  </si>
  <si>
    <t>KKS KOZIENICE 2</t>
  </si>
  <si>
    <t>MUKS KRÓTKA 2</t>
  </si>
  <si>
    <t>RADOMKA RADOM 5</t>
  </si>
  <si>
    <t>UKS ATENA WARSZAWA 1</t>
  </si>
  <si>
    <t>OLIMPIA WĘGRÓW 1</t>
  </si>
  <si>
    <t>VARSOVIA 1</t>
  </si>
  <si>
    <t>DĘBINA NIEPORĘT 3</t>
  </si>
  <si>
    <t>RADOMKA RADOM 3</t>
  </si>
  <si>
    <t>TRÓJKA KOBYŁKA 1</t>
  </si>
  <si>
    <t>PERŁA ZŁOTOKŁOS 1</t>
  </si>
  <si>
    <t>MUKS KRÓTKA 1</t>
  </si>
  <si>
    <t>ATENA WARSZAWA 2</t>
  </si>
  <si>
    <t>VARSOVIA 2</t>
  </si>
  <si>
    <t>OLIMPIA WĘGRÓW 3</t>
  </si>
  <si>
    <t>KKS KOZIENICE 1</t>
  </si>
  <si>
    <t>DĘBINA NIEPORĘT 2</t>
  </si>
  <si>
    <t>TRÓJKA KOBYŁKA 2</t>
  </si>
  <si>
    <t>PERŁA ZŁOTOKŁOS 2</t>
  </si>
  <si>
    <t>KS HALINÓW 2</t>
  </si>
  <si>
    <t>RADOMKA RADOM 6</t>
  </si>
  <si>
    <t>UKS LESZNOWOLA 1</t>
  </si>
  <si>
    <t xml:space="preserve">SĘP ŻELECHÓW </t>
  </si>
  <si>
    <t>KS HALINÓW 1</t>
  </si>
  <si>
    <t>OLIMPIA WĘGRÓW 2</t>
  </si>
  <si>
    <t>ATENA WARSZAWA 3</t>
  </si>
  <si>
    <t>OLIMP TŁUSZCZ 1</t>
  </si>
  <si>
    <t>RADOMKA RADOM 2</t>
  </si>
  <si>
    <t>WTS WARKA</t>
  </si>
  <si>
    <t>VOLLEY WYSZKÓW</t>
  </si>
  <si>
    <t>OLIMP MIŃSK MAZ. 2</t>
  </si>
  <si>
    <t>MUKS KRÓTKA 3</t>
  </si>
  <si>
    <t>OLIMP MIŃSK MAZ. 1</t>
  </si>
  <si>
    <t>RADOMKA RADOM 1</t>
  </si>
  <si>
    <t>PLAS WARSZAWA 1</t>
  </si>
  <si>
    <t>OLIMP TŁUSZCZ 2</t>
  </si>
  <si>
    <t>MKS PRUSZKÓW</t>
  </si>
  <si>
    <t>MUKS KRÓTKA 4</t>
  </si>
  <si>
    <t>ASTW</t>
  </si>
  <si>
    <t xml:space="preserve">METRO WARSZAWA </t>
  </si>
  <si>
    <t>JEDYNKA MARKI 2</t>
  </si>
  <si>
    <t>OLIMP MIŃSK MAZ. 3</t>
  </si>
  <si>
    <t>MUKS KRÓTKA 5</t>
  </si>
  <si>
    <t>SPS KONSTANCIN</t>
  </si>
  <si>
    <t>UKS LESZNOWOLA 2</t>
  </si>
  <si>
    <t>JEDYNKA MARKI 1</t>
  </si>
  <si>
    <t>PLAS WARSZAWA 2</t>
  </si>
  <si>
    <t>RADOMKA RADOM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</si>
</sst>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77" formatCode="General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20"/>
      <color indexed="9"/>
      <name val="Calibri"/>
      <family val="2"/>
    </font>
    <font>
      <b/>
      <sz val="12"/>
      <color indexed="9"/>
      <name val="Calibri"/>
      <family val="2"/>
    </font>
    <font>
      <b/>
      <sz val="28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50"/>
      <color theme="1"/>
      <name val="Calibri"/>
      <family val="2"/>
      <scheme val="minor"/>
    </font>
    <font>
      <b/>
      <i/>
      <sz val="14"/>
      <name val="Times New Roman"/>
      <family val="1"/>
    </font>
    <font>
      <i/>
      <sz val="11"/>
      <color theme="1"/>
      <name val="Calibri"/>
      <family val="2"/>
      <scheme val="minor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6"/>
      <color indexed="8"/>
      <name val="Calibri"/>
      <family val="2"/>
    </font>
    <font>
      <b/>
      <sz val="240"/>
      <color theme="1"/>
      <name val="Calibri"/>
      <family val="2"/>
      <scheme val="minor"/>
    </font>
    <font>
      <sz val="240"/>
      <color theme="1"/>
      <name val="Calibri"/>
      <family val="2"/>
      <scheme val="minor"/>
    </font>
    <font>
      <b/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b/>
      <sz val="24"/>
      <color indexed="8"/>
      <name val="Calibri"/>
      <family val="2"/>
    </font>
    <font>
      <b/>
      <sz val="8"/>
      <color theme="1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8" fillId="3" borderId="3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9" borderId="8" xfId="0" applyFont="1" applyFill="1" applyBorder="1" applyAlignment="1">
      <alignment horizontal="center" vertical="center"/>
    </xf>
    <xf numFmtId="0" fontId="11" fillId="9" borderId="7" xfId="0" applyNumberFormat="1" applyFont="1" applyFill="1" applyBorder="1" applyAlignment="1">
      <alignment horizontal="center" vertical="center" wrapText="1"/>
    </xf>
    <xf numFmtId="0" fontId="11" fillId="4" borderId="7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16" xfId="0" applyFont="1" applyFill="1" applyBorder="1"/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0" xfId="0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8" fillId="0" borderId="0" xfId="0" applyFont="1"/>
    <xf numFmtId="0" fontId="19" fillId="0" borderId="0" xfId="0" applyFont="1" applyBorder="1" applyAlignment="1" applyProtection="1">
      <alignment horizontal="center"/>
      <protection hidden="1"/>
    </xf>
    <xf numFmtId="0" fontId="10" fillId="5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8" fillId="3" borderId="19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7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 wrapText="1"/>
    </xf>
    <xf numFmtId="0" fontId="10" fillId="10" borderId="6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5" fillId="0" borderId="0" xfId="0" applyFont="1" quotePrefix="1"/>
    <xf numFmtId="0" fontId="27" fillId="0" borderId="11" xfId="0" applyFont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vertical="center"/>
    </xf>
    <xf numFmtId="0" fontId="27" fillId="0" borderId="8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20" xfId="0" applyBorder="1"/>
    <xf numFmtId="0" fontId="22" fillId="0" borderId="11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8" fillId="0" borderId="21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5" fillId="6" borderId="2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6" borderId="27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7" borderId="3" xfId="0" applyFont="1" applyFill="1" applyBorder="1" applyAlignment="1">
      <alignment horizontal="center"/>
    </xf>
    <xf numFmtId="0" fontId="0" fillId="7" borderId="5" xfId="0" applyFill="1" applyBorder="1" applyAlignment="1">
      <alignment/>
    </xf>
    <xf numFmtId="0" fontId="25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</dxf>
    <dxf>
      <font>
        <b/>
        <i val="0"/>
        <u val="none"/>
        <strike val="0"/>
        <sz val="20"/>
        <name val="Calibri"/>
        <color indexed="8"/>
        <condense val="0"/>
        <extend val="0"/>
      </font>
      <numFmt numFmtId="177" formatCode="General"/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Calibri"/>
        <color indexed="8"/>
        <condense val="0"/>
        <extend val="0"/>
      </font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customXml" Target="../customXml/item1.xml" /><Relationship Id="rId14" Type="http://schemas.openxmlformats.org/officeDocument/2006/relationships/customXml" Target="../customXml/item2.xml" /><Relationship Id="rId15" Type="http://schemas.openxmlformats.org/officeDocument/2006/relationships/customXml" Target="../customXml/item3.xml" /><Relationship Id="rId1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3:G75" totalsRowShown="0" headerRowDxfId="5">
  <autoFilter ref="A3:G75"/>
  <tableColumns count="7">
    <tableColumn id="6" name="Symbol" dataDxfId="4">
      <calculatedColumnFormula>'Lista Zespołów'!$D4&amp;'Lista Zespołów'!$E4</calculatedColumnFormula>
    </tableColumn>
    <tableColumn id="1" name="Lp." dataDxfId="3"/>
    <tableColumn id="2" name="Nazwa Zespołu" dataDxfId="2"/>
    <tableColumn id="3" name="Grupa" dataDxfId="1"/>
    <tableColumn id="5" name="Numer w grupie" dataDxfId="0"/>
    <tableColumn id="4" name="Obecność"/>
    <tableColumn id="7" name="Karta zgłoszeniowa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zoomScale="55" zoomScaleNormal="55" workbookViewId="0" topLeftCell="B33">
      <selection activeCell="C52" sqref="C52:C57"/>
    </sheetView>
  </sheetViews>
  <sheetFormatPr defaultColWidth="9.140625" defaultRowHeight="15"/>
  <cols>
    <col min="1" max="1" width="11.28125" style="9" hidden="1" customWidth="1"/>
    <col min="2" max="2" width="7.7109375" style="0" customWidth="1"/>
    <col min="3" max="3" width="57.57421875" style="0" customWidth="1"/>
    <col min="4" max="4" width="22.28125" style="0" bestFit="1" customWidth="1"/>
    <col min="5" max="5" width="15.421875" style="0" customWidth="1"/>
    <col min="6" max="6" width="36.421875" style="0" customWidth="1"/>
    <col min="7" max="7" width="38.28125" style="0" customWidth="1"/>
    <col min="14" max="14" width="64.00390625" style="0" customWidth="1"/>
  </cols>
  <sheetData>
    <row r="1" spans="2:3" ht="21">
      <c r="B1" s="3"/>
      <c r="C1" s="4"/>
    </row>
    <row r="2" spans="1:3" ht="21">
      <c r="A2" s="5"/>
      <c r="B2" s="4"/>
      <c r="C2" s="4"/>
    </row>
    <row r="3" spans="1:7" ht="42.6" thickBot="1">
      <c r="A3" s="11" t="s">
        <v>8</v>
      </c>
      <c r="B3" s="11" t="s">
        <v>0</v>
      </c>
      <c r="C3" s="11" t="s">
        <v>1</v>
      </c>
      <c r="D3" s="11" t="s">
        <v>2</v>
      </c>
      <c r="E3" s="11" t="s">
        <v>7</v>
      </c>
      <c r="F3" s="97" t="s">
        <v>36</v>
      </c>
      <c r="G3" s="97" t="s">
        <v>37</v>
      </c>
    </row>
    <row r="4" spans="1:5" ht="26.4" thickBot="1">
      <c r="A4" s="7" t="str">
        <f>'Lista Zespołów'!$D4&amp;'Lista Zespołów'!$E4</f>
        <v>A1</v>
      </c>
      <c r="B4" s="6">
        <v>1</v>
      </c>
      <c r="C4" s="101" t="s">
        <v>39</v>
      </c>
      <c r="D4" s="7" t="s">
        <v>6</v>
      </c>
      <c r="E4" s="7">
        <v>1</v>
      </c>
    </row>
    <row r="5" spans="1:5" ht="26.4" thickBot="1">
      <c r="A5" s="7" t="str">
        <f>'Lista Zespołów'!$D5&amp;'Lista Zespołów'!$E5</f>
        <v>A2</v>
      </c>
      <c r="B5" s="6">
        <v>2</v>
      </c>
      <c r="C5" s="102" t="s">
        <v>32</v>
      </c>
      <c r="D5" s="7" t="s">
        <v>6</v>
      </c>
      <c r="E5" s="7">
        <v>2</v>
      </c>
    </row>
    <row r="6" spans="1:5" ht="26.4" thickBot="1">
      <c r="A6" s="7" t="str">
        <f>'Lista Zespołów'!$D6&amp;'Lista Zespołów'!$E6</f>
        <v>A3</v>
      </c>
      <c r="B6" s="6">
        <v>3</v>
      </c>
      <c r="C6" s="102" t="s">
        <v>40</v>
      </c>
      <c r="D6" s="7" t="s">
        <v>6</v>
      </c>
      <c r="E6" s="7">
        <v>3</v>
      </c>
    </row>
    <row r="7" spans="1:5" ht="26.4" thickBot="1">
      <c r="A7" s="7" t="str">
        <f>'Lista Zespołów'!$D7&amp;'Lista Zespołów'!$E7</f>
        <v>A4</v>
      </c>
      <c r="B7" s="6">
        <v>4</v>
      </c>
      <c r="C7" s="102" t="s">
        <v>41</v>
      </c>
      <c r="D7" s="7" t="s">
        <v>6</v>
      </c>
      <c r="E7" s="7">
        <v>4</v>
      </c>
    </row>
    <row r="8" spans="1:5" ht="26.4" thickBot="1">
      <c r="A8" s="7" t="str">
        <f>'Lista Zespołów'!$D8&amp;'Lista Zespołów'!$E8</f>
        <v>A5</v>
      </c>
      <c r="B8" s="6">
        <v>5</v>
      </c>
      <c r="C8" s="102" t="s">
        <v>42</v>
      </c>
      <c r="D8" s="7" t="s">
        <v>6</v>
      </c>
      <c r="E8" s="7">
        <v>5</v>
      </c>
    </row>
    <row r="9" spans="1:7" ht="26.4" thickBot="1">
      <c r="A9" s="62" t="str">
        <f>'Lista Zespołów'!$D9&amp;'Lista Zespołów'!$E9</f>
        <v>A6</v>
      </c>
      <c r="B9" s="75">
        <v>6</v>
      </c>
      <c r="C9" s="102" t="s">
        <v>43</v>
      </c>
      <c r="D9" s="77" t="s">
        <v>6</v>
      </c>
      <c r="E9" s="78">
        <v>6</v>
      </c>
      <c r="F9" s="98"/>
      <c r="G9" s="98"/>
    </row>
    <row r="10" spans="1:5" ht="26.4" thickBot="1">
      <c r="A10" s="62" t="str">
        <f>'Lista Zespołów'!$D10&amp;'Lista Zespołów'!$E10</f>
        <v>B1</v>
      </c>
      <c r="B10" s="6">
        <v>7</v>
      </c>
      <c r="C10" s="101" t="s">
        <v>44</v>
      </c>
      <c r="D10" s="64" t="s">
        <v>5</v>
      </c>
      <c r="E10" s="64">
        <v>1</v>
      </c>
    </row>
    <row r="11" spans="1:5" ht="26.4" thickBot="1">
      <c r="A11" s="62" t="str">
        <f>'Lista Zespołów'!$D11&amp;'Lista Zespołów'!$E11</f>
        <v>B2</v>
      </c>
      <c r="B11" s="6">
        <v>8</v>
      </c>
      <c r="C11" s="102" t="s">
        <v>45</v>
      </c>
      <c r="D11" s="64" t="s">
        <v>5</v>
      </c>
      <c r="E11" s="64">
        <v>2</v>
      </c>
    </row>
    <row r="12" spans="1:5" ht="26.4" thickBot="1">
      <c r="A12" s="62" t="str">
        <f>'Lista Zespołów'!$D12&amp;'Lista Zespołów'!$E12</f>
        <v>B3</v>
      </c>
      <c r="B12" s="6">
        <v>9</v>
      </c>
      <c r="C12" s="102" t="s">
        <v>46</v>
      </c>
      <c r="D12" s="64" t="s">
        <v>5</v>
      </c>
      <c r="E12" s="64">
        <v>3</v>
      </c>
    </row>
    <row r="13" spans="1:5" ht="26.4" thickBot="1">
      <c r="A13" s="62" t="str">
        <f>'Lista Zespołów'!$D13&amp;'Lista Zespołów'!$E13</f>
        <v>B4</v>
      </c>
      <c r="B13" s="6">
        <v>10</v>
      </c>
      <c r="C13" s="102" t="s">
        <v>31</v>
      </c>
      <c r="D13" s="64" t="s">
        <v>5</v>
      </c>
      <c r="E13" s="64">
        <v>4</v>
      </c>
    </row>
    <row r="14" spans="1:5" ht="26.4" thickBot="1">
      <c r="A14" s="62" t="str">
        <f>'Lista Zespołów'!$D14&amp;'Lista Zespołów'!$E14</f>
        <v>B5</v>
      </c>
      <c r="B14" s="6">
        <v>11</v>
      </c>
      <c r="C14" s="102" t="s">
        <v>47</v>
      </c>
      <c r="D14" s="64" t="s">
        <v>5</v>
      </c>
      <c r="E14" s="64">
        <v>5</v>
      </c>
    </row>
    <row r="15" spans="1:7" ht="26.4" thickBot="1">
      <c r="A15" s="62" t="str">
        <f>'Lista Zespołów'!$D15&amp;'Lista Zespołów'!$E15</f>
        <v>B6</v>
      </c>
      <c r="B15" s="75">
        <v>12</v>
      </c>
      <c r="C15" s="102" t="s">
        <v>48</v>
      </c>
      <c r="D15" s="78" t="s">
        <v>5</v>
      </c>
      <c r="E15" s="78">
        <v>6</v>
      </c>
      <c r="F15" s="98"/>
      <c r="G15" s="98"/>
    </row>
    <row r="16" spans="1:5" ht="26.4" thickBot="1">
      <c r="A16" s="62" t="str">
        <f>'Lista Zespołów'!$D16&amp;'Lista Zespołów'!$E16</f>
        <v>C1</v>
      </c>
      <c r="B16" s="6">
        <v>13</v>
      </c>
      <c r="C16" s="101" t="s">
        <v>49</v>
      </c>
      <c r="D16" s="64" t="s">
        <v>4</v>
      </c>
      <c r="E16" s="64">
        <v>1</v>
      </c>
    </row>
    <row r="17" spans="1:5" ht="26.4" thickBot="1">
      <c r="A17" s="62" t="str">
        <f>'Lista Zespołów'!$D17&amp;'Lista Zespołów'!$E17</f>
        <v>C2</v>
      </c>
      <c r="B17" s="6">
        <v>14</v>
      </c>
      <c r="C17" s="102" t="s">
        <v>50</v>
      </c>
      <c r="D17" s="64" t="s">
        <v>4</v>
      </c>
      <c r="E17" s="64">
        <v>2</v>
      </c>
    </row>
    <row r="18" spans="1:5" ht="26.4" thickBot="1">
      <c r="A18" s="62" t="str">
        <f>'Lista Zespołów'!$D18&amp;'Lista Zespołów'!$E18</f>
        <v>C3</v>
      </c>
      <c r="B18" s="6">
        <v>15</v>
      </c>
      <c r="C18" s="102" t="s">
        <v>51</v>
      </c>
      <c r="D18" s="64" t="s">
        <v>4</v>
      </c>
      <c r="E18" s="64">
        <v>3</v>
      </c>
    </row>
    <row r="19" spans="1:5" ht="26.4" thickBot="1">
      <c r="A19" s="62" t="str">
        <f>'Lista Zespołów'!$D19&amp;'Lista Zespołów'!$E19</f>
        <v>C4</v>
      </c>
      <c r="B19" s="6">
        <v>16</v>
      </c>
      <c r="C19" s="102" t="s">
        <v>52</v>
      </c>
      <c r="D19" s="64" t="s">
        <v>4</v>
      </c>
      <c r="E19" s="64">
        <v>4</v>
      </c>
    </row>
    <row r="20" spans="1:5" ht="26.4" thickBot="1">
      <c r="A20" s="62" t="str">
        <f>'Lista Zespołów'!$D20&amp;'Lista Zespołów'!$E20</f>
        <v>C5</v>
      </c>
      <c r="B20" s="6">
        <v>17</v>
      </c>
      <c r="C20" s="102" t="s">
        <v>53</v>
      </c>
      <c r="D20" s="64" t="s">
        <v>4</v>
      </c>
      <c r="E20" s="64">
        <v>5</v>
      </c>
    </row>
    <row r="21" spans="1:7" ht="26.4" thickBot="1">
      <c r="A21" s="62" t="str">
        <f>'Lista Zespołów'!$D21&amp;'Lista Zespołów'!$E21</f>
        <v>C6</v>
      </c>
      <c r="B21" s="75">
        <v>18</v>
      </c>
      <c r="C21" s="102" t="s">
        <v>54</v>
      </c>
      <c r="D21" s="78" t="s">
        <v>4</v>
      </c>
      <c r="E21" s="78">
        <v>6</v>
      </c>
      <c r="F21" s="98"/>
      <c r="G21" s="98"/>
    </row>
    <row r="22" spans="1:5" ht="26.4" thickBot="1">
      <c r="A22" s="62" t="str">
        <f>'Lista Zespołów'!$D22&amp;'Lista Zespołów'!$E22</f>
        <v>D1</v>
      </c>
      <c r="B22" s="6">
        <v>19</v>
      </c>
      <c r="C22" s="101" t="s">
        <v>55</v>
      </c>
      <c r="D22" s="64" t="s">
        <v>3</v>
      </c>
      <c r="E22" s="64">
        <v>1</v>
      </c>
    </row>
    <row r="23" spans="1:5" ht="26.4" thickBot="1">
      <c r="A23" s="62" t="str">
        <f>'Lista Zespołów'!$D23&amp;'Lista Zespołów'!$E23</f>
        <v>D2</v>
      </c>
      <c r="B23" s="6">
        <v>20</v>
      </c>
      <c r="C23" s="102" t="s">
        <v>56</v>
      </c>
      <c r="D23" s="64" t="s">
        <v>3</v>
      </c>
      <c r="E23" s="64">
        <v>2</v>
      </c>
    </row>
    <row r="24" spans="1:5" ht="26.4" thickBot="1">
      <c r="A24" s="62" t="str">
        <f>'Lista Zespołów'!$D24&amp;'Lista Zespołów'!$E24</f>
        <v>D3</v>
      </c>
      <c r="B24" s="6">
        <v>21</v>
      </c>
      <c r="C24" s="102" t="s">
        <v>57</v>
      </c>
      <c r="D24" s="64" t="s">
        <v>3</v>
      </c>
      <c r="E24" s="64">
        <v>3</v>
      </c>
    </row>
    <row r="25" spans="1:5" ht="26.4" thickBot="1">
      <c r="A25" s="62" t="str">
        <f>'Lista Zespołów'!$D25&amp;'Lista Zespołów'!$E25</f>
        <v>D4</v>
      </c>
      <c r="B25" s="6">
        <v>22</v>
      </c>
      <c r="C25" s="102" t="s">
        <v>58</v>
      </c>
      <c r="D25" s="64" t="s">
        <v>3</v>
      </c>
      <c r="E25" s="64">
        <v>4</v>
      </c>
    </row>
    <row r="26" spans="1:5" ht="26.4" thickBot="1">
      <c r="A26" s="62" t="str">
        <f>'Lista Zespołów'!$D26&amp;'Lista Zespołów'!$E26</f>
        <v>D5</v>
      </c>
      <c r="B26" s="6">
        <v>23</v>
      </c>
      <c r="C26" s="102" t="s">
        <v>59</v>
      </c>
      <c r="D26" s="64" t="s">
        <v>3</v>
      </c>
      <c r="E26" s="64">
        <v>5</v>
      </c>
    </row>
    <row r="27" spans="1:7" ht="26.4" thickBot="1">
      <c r="A27" s="62" t="str">
        <f>'Lista Zespołów'!$D27&amp;'Lista Zespołów'!$E27</f>
        <v>D6</v>
      </c>
      <c r="B27" s="75">
        <v>24</v>
      </c>
      <c r="C27" s="102" t="s">
        <v>60</v>
      </c>
      <c r="D27" s="78" t="s">
        <v>3</v>
      </c>
      <c r="E27" s="78">
        <v>6</v>
      </c>
      <c r="F27" s="98"/>
      <c r="G27" s="98"/>
    </row>
    <row r="28" spans="1:5" ht="26.4" thickBot="1">
      <c r="A28" s="62" t="str">
        <f>'Lista Zespołów'!$D28&amp;'Lista Zespołów'!$E28</f>
        <v>E1</v>
      </c>
      <c r="B28" s="6">
        <v>25</v>
      </c>
      <c r="C28" s="101" t="s">
        <v>61</v>
      </c>
      <c r="D28" s="64" t="s">
        <v>23</v>
      </c>
      <c r="E28" s="64">
        <v>1</v>
      </c>
    </row>
    <row r="29" spans="1:5" ht="26.4" thickBot="1">
      <c r="A29" s="62" t="str">
        <f>'Lista Zespołów'!$D29&amp;'Lista Zespołów'!$E29</f>
        <v>E2</v>
      </c>
      <c r="B29" s="6">
        <v>26</v>
      </c>
      <c r="C29" s="102" t="s">
        <v>34</v>
      </c>
      <c r="D29" s="64" t="s">
        <v>23</v>
      </c>
      <c r="E29" s="64">
        <v>2</v>
      </c>
    </row>
    <row r="30" spans="1:5" ht="26.4" thickBot="1">
      <c r="A30" s="62" t="str">
        <f>'Lista Zespołów'!$D30&amp;'Lista Zespołów'!$E30</f>
        <v>E3</v>
      </c>
      <c r="B30" s="6">
        <v>27</v>
      </c>
      <c r="C30" s="102" t="s">
        <v>62</v>
      </c>
      <c r="D30" s="64" t="s">
        <v>23</v>
      </c>
      <c r="E30" s="64">
        <v>3</v>
      </c>
    </row>
    <row r="31" spans="1:5" ht="26.4" thickBot="1">
      <c r="A31" s="62" t="str">
        <f>'Lista Zespołów'!$D31&amp;'Lista Zespołów'!$E31</f>
        <v>E4</v>
      </c>
      <c r="B31" s="6">
        <v>28</v>
      </c>
      <c r="C31" s="102" t="s">
        <v>63</v>
      </c>
      <c r="D31" s="64" t="s">
        <v>23</v>
      </c>
      <c r="E31" s="64">
        <v>4</v>
      </c>
    </row>
    <row r="32" spans="1:5" ht="26.4" thickBot="1">
      <c r="A32" s="62" t="str">
        <f>'Lista Zespołów'!$D32&amp;'Lista Zespołów'!$E32</f>
        <v>E5</v>
      </c>
      <c r="B32" s="6">
        <v>29</v>
      </c>
      <c r="C32" s="102" t="s">
        <v>64</v>
      </c>
      <c r="D32" s="64" t="s">
        <v>23</v>
      </c>
      <c r="E32" s="64">
        <v>5</v>
      </c>
    </row>
    <row r="33" spans="1:7" ht="26.4" thickBot="1">
      <c r="A33" s="62" t="str">
        <f>'Lista Zespołów'!$D33&amp;'Lista Zespołów'!$E33</f>
        <v>E6</v>
      </c>
      <c r="B33" s="75">
        <v>30</v>
      </c>
      <c r="C33" s="102" t="s">
        <v>65</v>
      </c>
      <c r="D33" s="78" t="s">
        <v>23</v>
      </c>
      <c r="E33" s="78">
        <v>6</v>
      </c>
      <c r="F33" s="98"/>
      <c r="G33" s="98"/>
    </row>
    <row r="34" spans="1:5" ht="26.4" thickBot="1">
      <c r="A34" s="62" t="str">
        <f>'Lista Zespołów'!$D34&amp;'Lista Zespołów'!$E34</f>
        <v>F1</v>
      </c>
      <c r="B34" s="6">
        <v>31</v>
      </c>
      <c r="C34" s="101" t="s">
        <v>66</v>
      </c>
      <c r="D34" s="64" t="s">
        <v>24</v>
      </c>
      <c r="E34" s="64">
        <v>1</v>
      </c>
    </row>
    <row r="35" spans="1:5" ht="26.4" thickBot="1">
      <c r="A35" s="62" t="str">
        <f>'Lista Zespołów'!$D35&amp;'Lista Zespołów'!$E35</f>
        <v>F2</v>
      </c>
      <c r="B35" s="6">
        <v>32</v>
      </c>
      <c r="C35" s="102" t="s">
        <v>67</v>
      </c>
      <c r="D35" s="64" t="s">
        <v>24</v>
      </c>
      <c r="E35" s="64">
        <v>2</v>
      </c>
    </row>
    <row r="36" spans="1:5" ht="26.4" thickBot="1">
      <c r="A36" s="62" t="str">
        <f>'Lista Zespołów'!$D36&amp;'Lista Zespołów'!$E36</f>
        <v>F3</v>
      </c>
      <c r="B36" s="6">
        <v>33</v>
      </c>
      <c r="C36" s="102" t="s">
        <v>68</v>
      </c>
      <c r="D36" s="64" t="s">
        <v>24</v>
      </c>
      <c r="E36" s="64">
        <v>3</v>
      </c>
    </row>
    <row r="37" spans="1:5" ht="26.4" thickBot="1">
      <c r="A37" s="62" t="str">
        <f>'Lista Zespołów'!$D37&amp;'Lista Zespołów'!$E37</f>
        <v>F4</v>
      </c>
      <c r="B37" s="6">
        <v>34</v>
      </c>
      <c r="C37" s="102" t="s">
        <v>69</v>
      </c>
      <c r="D37" s="64" t="s">
        <v>24</v>
      </c>
      <c r="E37" s="64">
        <v>4</v>
      </c>
    </row>
    <row r="38" spans="1:5" ht="26.4" thickBot="1">
      <c r="A38" s="62" t="str">
        <f>'Lista Zespołów'!$D38&amp;'Lista Zespołów'!$E38</f>
        <v>F5</v>
      </c>
      <c r="B38" s="6">
        <v>35</v>
      </c>
      <c r="C38" s="102" t="s">
        <v>70</v>
      </c>
      <c r="D38" s="64" t="s">
        <v>24</v>
      </c>
      <c r="E38" s="64">
        <v>5</v>
      </c>
    </row>
    <row r="39" spans="1:7" ht="26.4" thickBot="1">
      <c r="A39" s="62" t="str">
        <f>'Lista Zespołów'!$D39&amp;'Lista Zespołów'!$E39</f>
        <v>F6</v>
      </c>
      <c r="B39" s="75">
        <v>36</v>
      </c>
      <c r="C39" s="102" t="s">
        <v>71</v>
      </c>
      <c r="D39" s="78" t="s">
        <v>24</v>
      </c>
      <c r="E39" s="78">
        <v>6</v>
      </c>
      <c r="F39" s="98"/>
      <c r="G39" s="98"/>
    </row>
    <row r="40" spans="1:5" ht="26.4" thickBot="1">
      <c r="A40" s="7" t="str">
        <f>'Lista Zespołów'!$D40&amp;'Lista Zespołów'!$E40</f>
        <v>G1</v>
      </c>
      <c r="B40" s="6">
        <v>37</v>
      </c>
      <c r="C40" s="101" t="s">
        <v>72</v>
      </c>
      <c r="D40" s="7" t="s">
        <v>25</v>
      </c>
      <c r="E40" s="7">
        <v>1</v>
      </c>
    </row>
    <row r="41" spans="1:5" ht="26.4" thickBot="1">
      <c r="A41" s="62" t="str">
        <f>'Lista Zespołów'!$D41&amp;'Lista Zespołów'!$E41</f>
        <v>G2</v>
      </c>
      <c r="B41" s="63">
        <v>38</v>
      </c>
      <c r="C41" s="102" t="s">
        <v>73</v>
      </c>
      <c r="D41" s="64" t="s">
        <v>25</v>
      </c>
      <c r="E41" s="64">
        <v>2</v>
      </c>
    </row>
    <row r="42" spans="1:5" ht="26.4" thickBot="1">
      <c r="A42" s="62" t="str">
        <f>'Lista Zespołów'!$D42&amp;'Lista Zespołów'!$E42</f>
        <v>G3</v>
      </c>
      <c r="B42" s="63">
        <v>39</v>
      </c>
      <c r="C42" s="102" t="s">
        <v>74</v>
      </c>
      <c r="D42" s="64" t="s">
        <v>25</v>
      </c>
      <c r="E42" s="64">
        <v>3</v>
      </c>
    </row>
    <row r="43" spans="1:5" ht="26.4" thickBot="1">
      <c r="A43" s="62" t="str">
        <f>'Lista Zespołów'!$D43&amp;'Lista Zespołów'!$E43</f>
        <v>G4</v>
      </c>
      <c r="B43" s="63">
        <v>40</v>
      </c>
      <c r="C43" s="102" t="s">
        <v>75</v>
      </c>
      <c r="D43" s="64" t="s">
        <v>25</v>
      </c>
      <c r="E43" s="64">
        <v>4</v>
      </c>
    </row>
    <row r="44" spans="1:5" ht="26.4" thickBot="1">
      <c r="A44" s="62" t="str">
        <f>'Lista Zespołów'!$D44&amp;'Lista Zespołów'!$E44</f>
        <v>G5</v>
      </c>
      <c r="B44" s="63">
        <v>41</v>
      </c>
      <c r="C44" s="102" t="s">
        <v>76</v>
      </c>
      <c r="D44" s="64" t="s">
        <v>25</v>
      </c>
      <c r="E44" s="64">
        <v>5</v>
      </c>
    </row>
    <row r="45" spans="1:7" ht="26.4" thickBot="1">
      <c r="A45" s="62" t="str">
        <f>'Lista Zespołów'!$D45&amp;'Lista Zespołów'!$E45</f>
        <v>G6</v>
      </c>
      <c r="B45" s="76">
        <v>42</v>
      </c>
      <c r="C45" s="102" t="s">
        <v>77</v>
      </c>
      <c r="D45" s="78" t="s">
        <v>25</v>
      </c>
      <c r="E45" s="78">
        <v>6</v>
      </c>
      <c r="F45" s="98"/>
      <c r="G45" s="98"/>
    </row>
    <row r="46" spans="1:5" ht="26.4" thickBot="1">
      <c r="A46" s="62" t="str">
        <f>'Lista Zespołów'!$D46&amp;'Lista Zespołów'!$E46</f>
        <v>H1</v>
      </c>
      <c r="B46" s="63">
        <v>43</v>
      </c>
      <c r="C46" s="101" t="s">
        <v>33</v>
      </c>
      <c r="D46" s="64" t="s">
        <v>26</v>
      </c>
      <c r="E46" s="64">
        <v>1</v>
      </c>
    </row>
    <row r="47" spans="1:5" ht="26.4" thickBot="1">
      <c r="A47" s="62" t="str">
        <f>'Lista Zespołów'!$D47&amp;'Lista Zespołów'!$E47</f>
        <v>H2</v>
      </c>
      <c r="B47" s="63">
        <v>44</v>
      </c>
      <c r="C47" s="102" t="s">
        <v>78</v>
      </c>
      <c r="D47" s="64" t="s">
        <v>26</v>
      </c>
      <c r="E47" s="64">
        <v>2</v>
      </c>
    </row>
    <row r="48" spans="1:5" ht="26.4" thickBot="1">
      <c r="A48" s="62" t="str">
        <f>'Lista Zespołów'!$D48&amp;'Lista Zespołów'!$E48</f>
        <v>H3</v>
      </c>
      <c r="B48" s="63">
        <v>45</v>
      </c>
      <c r="C48" s="102" t="s">
        <v>79</v>
      </c>
      <c r="D48" s="64" t="s">
        <v>26</v>
      </c>
      <c r="E48" s="64">
        <v>3</v>
      </c>
    </row>
    <row r="49" spans="1:5" ht="26.4" thickBot="1">
      <c r="A49" s="62" t="str">
        <f>'Lista Zespołów'!$D49&amp;'Lista Zespołów'!$E49</f>
        <v>H4</v>
      </c>
      <c r="B49" s="63">
        <v>46</v>
      </c>
      <c r="C49" s="102" t="s">
        <v>80</v>
      </c>
      <c r="D49" s="64" t="s">
        <v>26</v>
      </c>
      <c r="E49" s="64">
        <v>4</v>
      </c>
    </row>
    <row r="50" spans="1:5" ht="26.4" thickBot="1">
      <c r="A50" s="62" t="str">
        <f>'Lista Zespołów'!$D50&amp;'Lista Zespołów'!$E50</f>
        <v>H5</v>
      </c>
      <c r="B50" s="63">
        <v>47</v>
      </c>
      <c r="C50" s="102" t="s">
        <v>81</v>
      </c>
      <c r="D50" s="64" t="s">
        <v>26</v>
      </c>
      <c r="E50" s="64">
        <v>5</v>
      </c>
    </row>
    <row r="51" spans="1:7" ht="26.4" thickBot="1">
      <c r="A51" s="62" t="str">
        <f>'Lista Zespołów'!$D51&amp;'Lista Zespołów'!$E51</f>
        <v>H6</v>
      </c>
      <c r="B51" s="76">
        <v>48</v>
      </c>
      <c r="C51" s="102" t="s">
        <v>82</v>
      </c>
      <c r="D51" s="78" t="s">
        <v>26</v>
      </c>
      <c r="E51" s="78">
        <v>6</v>
      </c>
      <c r="F51" s="98"/>
      <c r="G51" s="98"/>
    </row>
    <row r="52" spans="1:5" ht="26.4" thickBot="1">
      <c r="A52" s="62" t="str">
        <f>'Lista Zespołów'!$D52&amp;'Lista Zespołów'!$E52</f>
        <v>I1</v>
      </c>
      <c r="B52" s="63">
        <v>49</v>
      </c>
      <c r="C52" s="101" t="s">
        <v>83</v>
      </c>
      <c r="D52" s="64" t="s">
        <v>27</v>
      </c>
      <c r="E52" s="64">
        <v>1</v>
      </c>
    </row>
    <row r="53" spans="1:5" ht="26.4" thickBot="1">
      <c r="A53" s="62" t="str">
        <f>'Lista Zespołów'!$D53&amp;'Lista Zespołów'!$E53</f>
        <v>I2</v>
      </c>
      <c r="B53" s="63">
        <v>50</v>
      </c>
      <c r="C53" s="102" t="s">
        <v>84</v>
      </c>
      <c r="D53" s="64" t="s">
        <v>27</v>
      </c>
      <c r="E53" s="64">
        <v>2</v>
      </c>
    </row>
    <row r="54" spans="1:5" ht="26.4" thickBot="1">
      <c r="A54" s="62" t="str">
        <f>'Lista Zespołów'!$D54&amp;'Lista Zespołów'!$E54</f>
        <v>I3</v>
      </c>
      <c r="B54" s="63">
        <v>51</v>
      </c>
      <c r="C54" s="102" t="s">
        <v>85</v>
      </c>
      <c r="D54" s="64" t="s">
        <v>27</v>
      </c>
      <c r="E54" s="64">
        <v>3</v>
      </c>
    </row>
    <row r="55" spans="1:5" ht="26.4" thickBot="1">
      <c r="A55" s="62" t="str">
        <f>'Lista Zespołów'!$D55&amp;'Lista Zespołów'!$E55</f>
        <v>I4</v>
      </c>
      <c r="B55" s="63">
        <v>52</v>
      </c>
      <c r="C55" s="102" t="s">
        <v>86</v>
      </c>
      <c r="D55" s="64" t="s">
        <v>27</v>
      </c>
      <c r="E55" s="64">
        <v>4</v>
      </c>
    </row>
    <row r="56" spans="1:5" ht="26.4" thickBot="1">
      <c r="A56" s="62" t="str">
        <f>'Lista Zespołów'!$D56&amp;'Lista Zespołów'!$E56</f>
        <v>I5</v>
      </c>
      <c r="B56" s="63">
        <v>53</v>
      </c>
      <c r="C56" s="102" t="s">
        <v>35</v>
      </c>
      <c r="D56" s="64" t="s">
        <v>27</v>
      </c>
      <c r="E56" s="64">
        <v>5</v>
      </c>
    </row>
    <row r="57" spans="1:7" ht="26.4" thickBot="1">
      <c r="A57" s="62" t="str">
        <f>'Lista Zespołów'!$D57&amp;'Lista Zespołów'!$E57</f>
        <v>I6</v>
      </c>
      <c r="B57" s="76">
        <v>54</v>
      </c>
      <c r="C57" s="102" t="s">
        <v>87</v>
      </c>
      <c r="D57" s="78" t="s">
        <v>27</v>
      </c>
      <c r="E57" s="78">
        <v>6</v>
      </c>
      <c r="F57" s="98"/>
      <c r="G57" s="98"/>
    </row>
    <row r="58" spans="1:5" ht="25.8">
      <c r="A58" s="62" t="str">
        <f>'Lista Zespołów'!$D58&amp;'Lista Zespołów'!$E58</f>
        <v>J1</v>
      </c>
      <c r="B58" s="63">
        <v>55</v>
      </c>
      <c r="C58" s="6"/>
      <c r="D58" s="64" t="s">
        <v>28</v>
      </c>
      <c r="E58" s="64">
        <v>1</v>
      </c>
    </row>
    <row r="59" spans="1:5" ht="25.8">
      <c r="A59" s="62" t="str">
        <f>'Lista Zespołów'!$D59&amp;'Lista Zespołów'!$E59</f>
        <v>J2</v>
      </c>
      <c r="B59" s="63">
        <v>56</v>
      </c>
      <c r="C59" s="6"/>
      <c r="D59" s="64" t="s">
        <v>28</v>
      </c>
      <c r="E59" s="64">
        <v>2</v>
      </c>
    </row>
    <row r="60" spans="1:5" ht="25.8">
      <c r="A60" s="62" t="str">
        <f>'Lista Zespołów'!$D60&amp;'Lista Zespołów'!$E60</f>
        <v>J3</v>
      </c>
      <c r="B60" s="63">
        <v>57</v>
      </c>
      <c r="C60" s="6"/>
      <c r="D60" s="64" t="s">
        <v>28</v>
      </c>
      <c r="E60" s="64">
        <v>3</v>
      </c>
    </row>
    <row r="61" spans="1:5" ht="25.8">
      <c r="A61" s="62" t="str">
        <f>'Lista Zespołów'!$D61&amp;'Lista Zespołów'!$E61</f>
        <v>J4</v>
      </c>
      <c r="B61" s="63">
        <v>58</v>
      </c>
      <c r="C61" s="90"/>
      <c r="D61" s="64" t="s">
        <v>28</v>
      </c>
      <c r="E61" s="64">
        <v>4</v>
      </c>
    </row>
    <row r="62" spans="1:5" ht="25.8">
      <c r="A62" s="62" t="str">
        <f>'Lista Zespołów'!$D62&amp;'Lista Zespołów'!$E62</f>
        <v>J5</v>
      </c>
      <c r="B62" s="63">
        <v>59</v>
      </c>
      <c r="C62" s="6"/>
      <c r="D62" s="64" t="s">
        <v>28</v>
      </c>
      <c r="E62" s="64">
        <v>5</v>
      </c>
    </row>
    <row r="63" spans="1:7" ht="25.8">
      <c r="A63" s="62" t="str">
        <f>'Lista Zespołów'!$D63&amp;'Lista Zespołów'!$E63</f>
        <v>J6</v>
      </c>
      <c r="B63" s="76">
        <v>60</v>
      </c>
      <c r="C63" s="75"/>
      <c r="D63" s="78" t="s">
        <v>28</v>
      </c>
      <c r="E63" s="78">
        <v>6</v>
      </c>
      <c r="F63" s="98"/>
      <c r="G63" s="98"/>
    </row>
    <row r="64" spans="1:5" ht="25.8">
      <c r="A64" s="62" t="str">
        <f>'Lista Zespołów'!$D64&amp;'Lista Zespołów'!$E64</f>
        <v>K1</v>
      </c>
      <c r="B64" s="63">
        <v>61</v>
      </c>
      <c r="C64" s="6"/>
      <c r="D64" s="64" t="s">
        <v>29</v>
      </c>
      <c r="E64" s="64">
        <v>1</v>
      </c>
    </row>
    <row r="65" spans="1:5" ht="25.8">
      <c r="A65" s="62" t="str">
        <f>'Lista Zespołów'!$D65&amp;'Lista Zespołów'!$E65</f>
        <v>K2</v>
      </c>
      <c r="B65" s="63">
        <v>62</v>
      </c>
      <c r="C65" s="6"/>
      <c r="D65" s="64" t="s">
        <v>29</v>
      </c>
      <c r="E65" s="64">
        <v>2</v>
      </c>
    </row>
    <row r="66" spans="1:5" ht="25.8">
      <c r="A66" s="62" t="str">
        <f>'Lista Zespołów'!$D66&amp;'Lista Zespołów'!$E66</f>
        <v>K3</v>
      </c>
      <c r="B66" s="63">
        <v>63</v>
      </c>
      <c r="C66" s="6"/>
      <c r="D66" s="64" t="s">
        <v>29</v>
      </c>
      <c r="E66" s="64">
        <v>3</v>
      </c>
    </row>
    <row r="67" spans="1:5" ht="25.8">
      <c r="A67" s="62" t="str">
        <f>'Lista Zespołów'!$D67&amp;'Lista Zespołów'!$E67</f>
        <v>K4</v>
      </c>
      <c r="B67" s="63">
        <v>64</v>
      </c>
      <c r="C67" s="90"/>
      <c r="D67" s="64" t="s">
        <v>29</v>
      </c>
      <c r="E67" s="64">
        <v>4</v>
      </c>
    </row>
    <row r="68" spans="1:5" ht="25.8">
      <c r="A68" s="62" t="str">
        <f>'Lista Zespołów'!$D68&amp;'Lista Zespołów'!$E68</f>
        <v>K5</v>
      </c>
      <c r="B68" s="63">
        <v>65</v>
      </c>
      <c r="C68" s="6"/>
      <c r="D68" s="64" t="s">
        <v>29</v>
      </c>
      <c r="E68" s="64">
        <v>5</v>
      </c>
    </row>
    <row r="69" spans="1:7" ht="25.8">
      <c r="A69" s="7" t="str">
        <f>'Lista Zespołów'!$D69&amp;'Lista Zespołów'!$E69</f>
        <v>K6</v>
      </c>
      <c r="B69" s="76">
        <v>66</v>
      </c>
      <c r="C69" s="75"/>
      <c r="D69" s="77" t="s">
        <v>29</v>
      </c>
      <c r="E69" s="77">
        <v>6</v>
      </c>
      <c r="F69" s="98"/>
      <c r="G69" s="98"/>
    </row>
    <row r="70" spans="1:6" ht="25.8">
      <c r="A70" s="7" t="str">
        <f>'Lista Zespołów'!$D70&amp;'Lista Zespołów'!$E70</f>
        <v>L1</v>
      </c>
      <c r="B70" s="63">
        <v>67</v>
      </c>
      <c r="C70" s="6"/>
      <c r="D70" s="7" t="s">
        <v>30</v>
      </c>
      <c r="E70" s="7">
        <v>1</v>
      </c>
      <c r="F70" t="s">
        <v>38</v>
      </c>
    </row>
    <row r="71" spans="1:5" ht="25.8">
      <c r="A71" s="7" t="str">
        <f>'Lista Zespołów'!$D71&amp;'Lista Zespołów'!$E71</f>
        <v>L2</v>
      </c>
      <c r="B71" s="63">
        <v>68</v>
      </c>
      <c r="C71" s="6"/>
      <c r="D71" s="7" t="s">
        <v>30</v>
      </c>
      <c r="E71" s="7">
        <v>2</v>
      </c>
    </row>
    <row r="72" spans="1:5" ht="25.8">
      <c r="A72" s="7" t="str">
        <f>'Lista Zespołów'!$D72&amp;'Lista Zespołów'!$E72</f>
        <v>L3</v>
      </c>
      <c r="B72" s="63">
        <v>69</v>
      </c>
      <c r="C72" s="6"/>
      <c r="D72" s="7" t="s">
        <v>30</v>
      </c>
      <c r="E72" s="7">
        <v>3</v>
      </c>
    </row>
    <row r="73" spans="1:5" ht="25.8">
      <c r="A73" s="7" t="str">
        <f>'Lista Zespołów'!$D73&amp;'Lista Zespołów'!$E73</f>
        <v>L4</v>
      </c>
      <c r="B73" s="63">
        <v>70</v>
      </c>
      <c r="C73" s="6"/>
      <c r="D73" s="7" t="s">
        <v>30</v>
      </c>
      <c r="E73" s="7">
        <v>4</v>
      </c>
    </row>
    <row r="74" spans="1:5" ht="25.8">
      <c r="A74" s="7" t="str">
        <f>'Lista Zespołów'!$D74&amp;'Lista Zespołów'!$E74</f>
        <v>L5</v>
      </c>
      <c r="B74" s="63">
        <v>71</v>
      </c>
      <c r="C74" s="6"/>
      <c r="D74" s="7" t="s">
        <v>30</v>
      </c>
      <c r="E74" s="7">
        <v>5</v>
      </c>
    </row>
    <row r="75" spans="1:5" ht="25.8">
      <c r="A75" s="7" t="str">
        <f>'Lista Zespołów'!$D75&amp;'Lista Zespołów'!$E75</f>
        <v>L6</v>
      </c>
      <c r="B75" s="63">
        <v>72</v>
      </c>
      <c r="C75" s="90"/>
      <c r="D75" s="7" t="s">
        <v>30</v>
      </c>
      <c r="E75" s="7">
        <v>6</v>
      </c>
    </row>
    <row r="76" ht="15">
      <c r="A76"/>
    </row>
  </sheetData>
  <printOptions/>
  <pageMargins left="0.7" right="0.7" top="0.75" bottom="0.75" header="0.3" footer="0.3"/>
  <pageSetup fitToHeight="1" fitToWidth="1" horizontalDpi="600" verticalDpi="600" orientation="landscape" paperSize="9" scale="25" r:id="rId4"/>
  <legacyDrawing r:id="rId2"/>
  <tableParts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tabSelected="1" zoomScale="55" zoomScaleNormal="55" workbookViewId="0" topLeftCell="A1">
      <selection activeCell="X16" sqref="X16"/>
    </sheetView>
  </sheetViews>
  <sheetFormatPr defaultColWidth="9.140625" defaultRowHeight="15"/>
  <cols>
    <col min="1" max="1" width="9.7109375" style="0" customWidth="1"/>
    <col min="2" max="2" width="52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27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I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I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SPS KONSTANCIN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73</v>
      </c>
      <c r="I4" s="38">
        <f aca="true" t="shared" si="4" ref="I4:I7">_xlfn.IFERROR(G4/H4,0)</f>
        <v>1.7123287671232876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UKS LESZNOWOLA 2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107</v>
      </c>
      <c r="H5" s="34">
        <f>SUM(E$15:E$21)</f>
        <v>102</v>
      </c>
      <c r="I5" s="35">
        <f t="shared" si="4"/>
        <v>1.0490196078431373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JEDYNKA MARKI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110</v>
      </c>
      <c r="H6" s="37">
        <f>SUM(G$15:G$21)</f>
        <v>102</v>
      </c>
      <c r="I6" s="38">
        <f t="shared" si="4"/>
        <v>1.0784313725490196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PLAS WARSZAWA 2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69</v>
      </c>
      <c r="H7" s="34">
        <f>SUM(I$15:I$21)</f>
        <v>125</v>
      </c>
      <c r="I7" s="35">
        <f t="shared" si="4"/>
        <v>0.552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NIKE OSTROŁĘKA 3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84</v>
      </c>
      <c r="H8" s="37">
        <f>SUM(K$15:K$21)</f>
        <v>115</v>
      </c>
      <c r="I8" s="38">
        <f>_xlfn.IFERROR(G8/H8,0)</f>
        <v>0.7304347826086957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RADOMKA RADOM 4</v>
      </c>
      <c r="C9" s="33">
        <f aca="true" t="shared" si="5" ref="C9">D9*$E$1+E9*$G$1</f>
        <v>8</v>
      </c>
      <c r="D9" s="34">
        <f t="shared" si="1"/>
        <v>4</v>
      </c>
      <c r="E9" s="34">
        <f t="shared" si="2"/>
        <v>1</v>
      </c>
      <c r="F9" s="34">
        <f aca="true" t="shared" si="6" ref="F9">E9+D9</f>
        <v>5</v>
      </c>
      <c r="G9" s="34">
        <f>SUM(N$15:N$21)</f>
        <v>114</v>
      </c>
      <c r="H9" s="34">
        <f>SUM(M$15:M$21)</f>
        <v>92</v>
      </c>
      <c r="I9" s="35">
        <f aca="true" t="shared" si="7" ref="I9">_xlfn.IFERROR(G9/H9,0)</f>
        <v>1.2391304347826086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I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SPS KONSTANCIN</v>
      </c>
      <c r="D14" s="110"/>
      <c r="E14" s="109" t="str">
        <f>VLOOKUP($B$1&amp;E13,'Lista Zespołów'!$A$4:$E$75,3,FALSE)</f>
        <v>UKS LESZNOWOLA 2</v>
      </c>
      <c r="F14" s="110"/>
      <c r="G14" s="109" t="str">
        <f>VLOOKUP($B$1&amp;G13,'Lista Zespołów'!$A$4:$E$75,3,FALSE)</f>
        <v>JEDYNKA MARKI 1</v>
      </c>
      <c r="H14" s="110"/>
      <c r="I14" s="109" t="str">
        <f>VLOOKUP($B$1&amp;I13,'Lista Zespołów'!$A$4:$E$75,3,FALSE)</f>
        <v>PLAS WARSZAWA 2</v>
      </c>
      <c r="J14" s="110"/>
      <c r="K14" s="115" t="str">
        <f>VLOOKUP($B$1&amp;K13,'Lista Zespołów'!$A$4:$E$75,3,FALSE)</f>
        <v>NIKE OSTROŁĘKA 3</v>
      </c>
      <c r="L14" s="116"/>
      <c r="M14" s="109" t="str">
        <f>VLOOKUP($B$1&amp;M13,'Lista Zespołów'!$A$4:$E$75,3,FALSE)</f>
        <v>RADOMKA RADOM 4</v>
      </c>
      <c r="N14" s="110"/>
      <c r="O14" s="103"/>
      <c r="P14" s="104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SPS KONSTANCIN</v>
      </c>
      <c r="C15" s="25" t="s">
        <v>16</v>
      </c>
      <c r="D15" s="26" t="s">
        <v>16</v>
      </c>
      <c r="E15" s="19">
        <v>25</v>
      </c>
      <c r="F15" s="30">
        <v>18</v>
      </c>
      <c r="G15" s="19">
        <v>25</v>
      </c>
      <c r="H15" s="30">
        <v>13</v>
      </c>
      <c r="I15" s="19">
        <v>25</v>
      </c>
      <c r="J15" s="30">
        <v>15</v>
      </c>
      <c r="K15" s="19">
        <v>25</v>
      </c>
      <c r="L15" s="30">
        <v>14</v>
      </c>
      <c r="M15" s="19">
        <v>25</v>
      </c>
      <c r="N15" s="30">
        <v>13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UKS LESZNOWOLA 2</v>
      </c>
      <c r="C16" s="87">
        <f>IF(F15="","",F15)</f>
        <v>18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23</v>
      </c>
      <c r="I16" s="23">
        <v>25</v>
      </c>
      <c r="J16" s="31">
        <v>13</v>
      </c>
      <c r="K16" s="23">
        <v>25</v>
      </c>
      <c r="L16" s="31">
        <v>16</v>
      </c>
      <c r="M16" s="23">
        <v>14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JEDYNKA MARKI 1</v>
      </c>
      <c r="C17" s="86">
        <f>IF(H15="","",H15)</f>
        <v>13</v>
      </c>
      <c r="D17" s="89">
        <f>IF(G15="","",G15)</f>
        <v>25</v>
      </c>
      <c r="E17" s="86">
        <f>IF(H16="","",H16)</f>
        <v>23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10</v>
      </c>
      <c r="K17" s="24">
        <v>25</v>
      </c>
      <c r="L17" s="30">
        <v>16</v>
      </c>
      <c r="M17" s="24">
        <v>24</v>
      </c>
      <c r="N17" s="30">
        <v>26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PLAS WARSZAWA 2</v>
      </c>
      <c r="C18" s="87">
        <f>IF(J15="","",J15)</f>
        <v>15</v>
      </c>
      <c r="D18" s="88">
        <f>IF(I15="","",I15)</f>
        <v>25</v>
      </c>
      <c r="E18" s="87">
        <f>IF(J16="","",J16)</f>
        <v>13</v>
      </c>
      <c r="F18" s="88">
        <f>IF(I16="","",I16)</f>
        <v>25</v>
      </c>
      <c r="G18" s="87">
        <f>IF(J17="","",J17)</f>
        <v>10</v>
      </c>
      <c r="H18" s="88">
        <f>IF(I17="","",I17)</f>
        <v>25</v>
      </c>
      <c r="I18" s="27" t="s">
        <v>16</v>
      </c>
      <c r="J18" s="28" t="s">
        <v>16</v>
      </c>
      <c r="K18" s="23">
        <v>15</v>
      </c>
      <c r="L18" s="31">
        <v>25</v>
      </c>
      <c r="M18" s="23">
        <v>16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NIKE OSTROŁĘKA 3</v>
      </c>
      <c r="C19" s="87">
        <f>IF(L15="","",L15)</f>
        <v>14</v>
      </c>
      <c r="D19" s="88">
        <f>IF(K15="","",K15)</f>
        <v>25</v>
      </c>
      <c r="E19" s="87">
        <f>IF(L16="","",L16)</f>
        <v>16</v>
      </c>
      <c r="F19" s="88">
        <f>IF(K16="","",K16)</f>
        <v>25</v>
      </c>
      <c r="G19" s="87">
        <f>IF(L17="","",L17)</f>
        <v>16</v>
      </c>
      <c r="H19" s="88">
        <f>IF(K17="","",K17)</f>
        <v>25</v>
      </c>
      <c r="I19" s="87">
        <f>IF(L18="","",L18)</f>
        <v>25</v>
      </c>
      <c r="J19" s="88">
        <f>IF(K18="","",K18)</f>
        <v>15</v>
      </c>
      <c r="K19" s="27" t="s">
        <v>16</v>
      </c>
      <c r="L19" s="60" t="s">
        <v>16</v>
      </c>
      <c r="M19" s="24">
        <v>13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RADOMKA RADOM 4</v>
      </c>
      <c r="C20" s="87">
        <f>IF(N15="","",N15)</f>
        <v>13</v>
      </c>
      <c r="D20" s="88">
        <f>IF(M15="","",M15)</f>
        <v>25</v>
      </c>
      <c r="E20" s="87">
        <f>IF(N16="","",N16)</f>
        <v>25</v>
      </c>
      <c r="F20" s="88">
        <f>IF(M16="","",M16)</f>
        <v>14</v>
      </c>
      <c r="G20" s="87">
        <f>IF(N17="","",N17)</f>
        <v>26</v>
      </c>
      <c r="H20" s="88">
        <f>IF(M17="","",M17)</f>
        <v>24</v>
      </c>
      <c r="I20" s="87">
        <f>IF(N18="","",N18)</f>
        <v>25</v>
      </c>
      <c r="J20" s="88">
        <f>IF(M18="","",M18)</f>
        <v>16</v>
      </c>
      <c r="K20" s="87">
        <f>IF(N19="","",N19)</f>
        <v>25</v>
      </c>
      <c r="L20" s="88">
        <f>IF(M19="","",M19)</f>
        <v>13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SPS KONSTANCIN</v>
      </c>
      <c r="C24" s="55" t="s">
        <v>21</v>
      </c>
      <c r="D24" s="54" t="str">
        <f>VLOOKUP(J24,'Lista Zespołów'!$A$4:$E$75,3,FALSE)</f>
        <v>RADOMKA RADOM 4</v>
      </c>
      <c r="F24" s="2" t="s">
        <v>22</v>
      </c>
      <c r="G24" s="65">
        <v>1</v>
      </c>
      <c r="H24" s="66" t="str">
        <f>$B$1&amp;1</f>
        <v>I1</v>
      </c>
      <c r="I24" s="67" t="s">
        <v>21</v>
      </c>
      <c r="J24" s="66" t="str">
        <f>$B$1&amp;6</f>
        <v>I6</v>
      </c>
    </row>
    <row r="25" spans="1:10" s="2" customFormat="1" ht="17.4">
      <c r="A25" s="50">
        <v>2</v>
      </c>
      <c r="B25" s="54" t="str">
        <f>VLOOKUP(H25,'Lista Zespołów'!$A$4:$E$75,3,FALSE)</f>
        <v>UKS LESZNOWOLA 2</v>
      </c>
      <c r="C25" s="55" t="s">
        <v>21</v>
      </c>
      <c r="D25" s="54" t="str">
        <f>VLOOKUP(J25,'Lista Zespołów'!$A$4:$E$75,3,FALSE)</f>
        <v>NIKE OSTROŁĘKA 3</v>
      </c>
      <c r="F25" s="2" t="s">
        <v>22</v>
      </c>
      <c r="G25" s="65">
        <v>2</v>
      </c>
      <c r="H25" s="66" t="str">
        <f>$B$1&amp;2</f>
        <v>I2</v>
      </c>
      <c r="I25" s="67" t="s">
        <v>21</v>
      </c>
      <c r="J25" s="66" t="str">
        <f>$B$1&amp;5</f>
        <v>I5</v>
      </c>
    </row>
    <row r="26" spans="1:10" s="2" customFormat="1" ht="17.4">
      <c r="A26" s="50">
        <v>3</v>
      </c>
      <c r="B26" s="54" t="str">
        <f>VLOOKUP(H26,'Lista Zespołów'!$A$4:$E$75,3,FALSE)</f>
        <v>JEDYNKA MARKI 1</v>
      </c>
      <c r="C26" s="55" t="s">
        <v>21</v>
      </c>
      <c r="D26" s="54" t="str">
        <f>VLOOKUP(J26,'Lista Zespołów'!$A$4:$E$75,3,FALSE)</f>
        <v>PLAS WARSZAWA 2</v>
      </c>
      <c r="F26" s="2" t="s">
        <v>22</v>
      </c>
      <c r="G26" s="65">
        <v>3</v>
      </c>
      <c r="H26" s="66" t="str">
        <f>$B$1&amp;3</f>
        <v>I3</v>
      </c>
      <c r="I26" s="67" t="s">
        <v>21</v>
      </c>
      <c r="J26" s="68" t="str">
        <f>$B$1&amp;4</f>
        <v>I4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 4</v>
      </c>
      <c r="C28" s="55" t="s">
        <v>21</v>
      </c>
      <c r="D28" s="54" t="str">
        <f>VLOOKUP(J28,'Lista Zespołów'!$A$4:$E$75,3,FALSE)</f>
        <v>PLAS WARSZAWA 2</v>
      </c>
      <c r="F28" s="2" t="s">
        <v>22</v>
      </c>
      <c r="G28" s="65">
        <v>4</v>
      </c>
      <c r="H28" s="66" t="str">
        <f>$B$1&amp;6</f>
        <v>I6</v>
      </c>
      <c r="I28" s="67" t="s">
        <v>21</v>
      </c>
      <c r="J28" s="66" t="str">
        <f>$B$1&amp;4</f>
        <v>I4</v>
      </c>
    </row>
    <row r="29" spans="1:10" ht="17.4">
      <c r="A29" s="50">
        <v>5</v>
      </c>
      <c r="B29" s="54" t="str">
        <f>VLOOKUP(H29,'Lista Zespołów'!$A$4:$E$75,3,FALSE)</f>
        <v>NIKE OSTROŁĘKA 3</v>
      </c>
      <c r="C29" s="55" t="s">
        <v>21</v>
      </c>
      <c r="D29" s="54" t="str">
        <f>VLOOKUP(J29,'Lista Zespołów'!$A$4:$E$75,3,FALSE)</f>
        <v>JEDYNKA MARKI 1</v>
      </c>
      <c r="F29" s="2" t="s">
        <v>22</v>
      </c>
      <c r="G29" s="65">
        <v>5</v>
      </c>
      <c r="H29" s="66" t="str">
        <f>$B$1&amp;5</f>
        <v>I5</v>
      </c>
      <c r="I29" s="67" t="s">
        <v>21</v>
      </c>
      <c r="J29" s="66" t="str">
        <f>$B$1&amp;3</f>
        <v>I3</v>
      </c>
    </row>
    <row r="30" spans="1:10" ht="17.4">
      <c r="A30" s="50">
        <v>6</v>
      </c>
      <c r="B30" s="54" t="str">
        <f>VLOOKUP(H30,'Lista Zespołów'!$A$4:$E$75,3,FALSE)</f>
        <v>SPS KONSTANCIN</v>
      </c>
      <c r="C30" s="55" t="s">
        <v>21</v>
      </c>
      <c r="D30" s="54" t="str">
        <f>VLOOKUP(J30,'Lista Zespołów'!$A$4:$E$75,3,FALSE)</f>
        <v>UKS LESZNOWOLA 2</v>
      </c>
      <c r="F30" s="2" t="s">
        <v>22</v>
      </c>
      <c r="G30" s="72">
        <v>6</v>
      </c>
      <c r="H30" s="70" t="str">
        <f>$B$1&amp;1</f>
        <v>I1</v>
      </c>
      <c r="I30" s="71" t="s">
        <v>21</v>
      </c>
      <c r="J30" s="70" t="str">
        <f>$B$1&amp;2</f>
        <v>I2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UKS LESZNOWOLA 2</v>
      </c>
      <c r="C32" s="55" t="s">
        <v>21</v>
      </c>
      <c r="D32" s="54" t="str">
        <f>VLOOKUP(J32,'Lista Zespołów'!$A$4:$E$75,3,FALSE)</f>
        <v>RADOMKA RADOM 4</v>
      </c>
      <c r="F32" t="s">
        <v>22</v>
      </c>
      <c r="G32" s="65">
        <v>7</v>
      </c>
      <c r="H32" s="66" t="str">
        <f>$B$1&amp;2</f>
        <v>I2</v>
      </c>
      <c r="I32" s="67" t="s">
        <v>21</v>
      </c>
      <c r="J32" s="66" t="str">
        <f>$B$1&amp;6</f>
        <v>I6</v>
      </c>
    </row>
    <row r="33" spans="1:10" ht="17.4">
      <c r="A33" s="50">
        <v>8</v>
      </c>
      <c r="B33" s="54" t="str">
        <f>VLOOKUP(H33,'Lista Zespołów'!$A$4:$E$75,3,FALSE)</f>
        <v>JEDYNKA MARKI 1</v>
      </c>
      <c r="C33" s="55" t="s">
        <v>21</v>
      </c>
      <c r="D33" s="54" t="str">
        <f>VLOOKUP(J33,'Lista Zespołów'!$A$4:$E$75,3,FALSE)</f>
        <v>SPS KONSTANCIN</v>
      </c>
      <c r="F33" t="s">
        <v>22</v>
      </c>
      <c r="G33" s="65">
        <v>8</v>
      </c>
      <c r="H33" s="66" t="str">
        <f>$B$1&amp;3</f>
        <v>I3</v>
      </c>
      <c r="I33" s="67" t="s">
        <v>21</v>
      </c>
      <c r="J33" s="66" t="str">
        <f>$B$1&amp;1</f>
        <v>I1</v>
      </c>
    </row>
    <row r="34" spans="1:10" ht="17.4">
      <c r="A34" s="50">
        <v>9</v>
      </c>
      <c r="B34" s="54" t="str">
        <f>VLOOKUP(H34,'Lista Zespołów'!$A$4:$E$75,3,FALSE)</f>
        <v>PLAS WARSZAWA 2</v>
      </c>
      <c r="C34" s="55" t="s">
        <v>21</v>
      </c>
      <c r="D34" s="54" t="str">
        <f>VLOOKUP(J34,'Lista Zespołów'!$A$4:$E$75,3,FALSE)</f>
        <v>NIKE OSTROŁĘKA 3</v>
      </c>
      <c r="F34" t="s">
        <v>22</v>
      </c>
      <c r="G34" s="72">
        <v>9</v>
      </c>
      <c r="H34" s="70" t="str">
        <f>$B$1&amp;4</f>
        <v>I4</v>
      </c>
      <c r="I34" s="71" t="s">
        <v>21</v>
      </c>
      <c r="J34" s="70" t="str">
        <f>$B$1&amp;5</f>
        <v>I5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 4</v>
      </c>
      <c r="C36" s="55" t="s">
        <v>21</v>
      </c>
      <c r="D36" s="54" t="str">
        <f>VLOOKUP(J36,'Lista Zespołów'!$A$4:$E$75,3,FALSE)</f>
        <v>NIKE OSTROŁĘKA 3</v>
      </c>
      <c r="F36" t="s">
        <v>22</v>
      </c>
      <c r="G36" s="72">
        <v>10</v>
      </c>
      <c r="H36" s="70" t="str">
        <f>$B$1&amp;6</f>
        <v>I6</v>
      </c>
      <c r="I36" s="71" t="s">
        <v>21</v>
      </c>
      <c r="J36" s="70" t="str">
        <f>$B$1&amp;5</f>
        <v>I5</v>
      </c>
    </row>
    <row r="37" spans="1:10" ht="17.4">
      <c r="A37" s="50">
        <v>11</v>
      </c>
      <c r="B37" s="54" t="str">
        <f>VLOOKUP(H37,'Lista Zespołów'!$A$4:$E$75,3,FALSE)</f>
        <v>SPS KONSTANCIN</v>
      </c>
      <c r="C37" s="55" t="s">
        <v>21</v>
      </c>
      <c r="D37" s="54" t="str">
        <f>VLOOKUP(J37,'Lista Zespołów'!$A$4:$E$75,3,FALSE)</f>
        <v>PLAS WARSZAWA 2</v>
      </c>
      <c r="F37" t="s">
        <v>22</v>
      </c>
      <c r="G37" s="72">
        <v>11</v>
      </c>
      <c r="H37" s="70" t="str">
        <f>$B$1&amp;1</f>
        <v>I1</v>
      </c>
      <c r="I37" s="71" t="s">
        <v>21</v>
      </c>
      <c r="J37" s="70" t="str">
        <f>$B$1&amp;4</f>
        <v>I4</v>
      </c>
    </row>
    <row r="38" spans="1:10" ht="18">
      <c r="A38" s="50">
        <v>12</v>
      </c>
      <c r="B38" s="54" t="str">
        <f>VLOOKUP(H38,'Lista Zespołów'!$A$4:$E$75,3,FALSE)</f>
        <v>UKS LESZNOWOLA 2</v>
      </c>
      <c r="C38" s="57" t="s">
        <v>21</v>
      </c>
      <c r="D38" s="54" t="str">
        <f>VLOOKUP(J38,'Lista Zespołów'!$A$4:$E$75,3,FALSE)</f>
        <v>JEDYNKA MARKI 1</v>
      </c>
      <c r="F38" t="s">
        <v>22</v>
      </c>
      <c r="G38" s="72">
        <v>12</v>
      </c>
      <c r="H38" s="70" t="str">
        <f>$B$1&amp;2</f>
        <v>I2</v>
      </c>
      <c r="I38" s="71" t="s">
        <v>21</v>
      </c>
      <c r="J38" s="70" t="str">
        <f>$B$1&amp;3</f>
        <v>I3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JEDYNKA MARKI 1</v>
      </c>
      <c r="C40" s="55" t="s">
        <v>21</v>
      </c>
      <c r="D40" s="54" t="str">
        <f>VLOOKUP(J40,'Lista Zespołów'!$A$4:$E$75,3,FALSE)</f>
        <v>RADOMKA RADOM 4</v>
      </c>
      <c r="F40" t="s">
        <v>22</v>
      </c>
      <c r="G40" s="72">
        <v>13</v>
      </c>
      <c r="H40" s="70" t="str">
        <f>$B$1&amp;3</f>
        <v>I3</v>
      </c>
      <c r="I40" s="71" t="s">
        <v>21</v>
      </c>
      <c r="J40" s="70" t="str">
        <f>$B$1&amp;6</f>
        <v>I6</v>
      </c>
    </row>
    <row r="41" spans="1:10" ht="18">
      <c r="A41" s="50">
        <v>14</v>
      </c>
      <c r="B41" s="54" t="str">
        <f>VLOOKUP(H41,'Lista Zespołów'!$A$4:$E$75,3,FALSE)</f>
        <v>PLAS WARSZAWA 2</v>
      </c>
      <c r="C41" s="57" t="s">
        <v>21</v>
      </c>
      <c r="D41" s="54" t="str">
        <f>VLOOKUP(J41,'Lista Zespołów'!$A$4:$E$75,3,FALSE)</f>
        <v>UKS LESZNOWOLA 2</v>
      </c>
      <c r="F41" t="s">
        <v>22</v>
      </c>
      <c r="G41" s="72">
        <v>14</v>
      </c>
      <c r="H41" s="70" t="str">
        <f>$B$1&amp;4</f>
        <v>I4</v>
      </c>
      <c r="I41" s="71" t="s">
        <v>21</v>
      </c>
      <c r="J41" s="70" t="str">
        <f>$B$1&amp;2</f>
        <v>I2</v>
      </c>
    </row>
    <row r="42" spans="1:10" ht="18">
      <c r="A42" s="50">
        <v>15</v>
      </c>
      <c r="B42" s="54" t="str">
        <f>VLOOKUP(H42,'Lista Zespołów'!$A$4:$E$75,3,FALSE)</f>
        <v>NIKE OSTROŁĘKA 3</v>
      </c>
      <c r="C42" s="59" t="s">
        <v>21</v>
      </c>
      <c r="D42" s="54" t="str">
        <f>VLOOKUP(J42,'Lista Zespołów'!$A$4:$E$75,3,FALSE)</f>
        <v>SPS KONSTANCIN</v>
      </c>
      <c r="F42" t="s">
        <v>22</v>
      </c>
      <c r="G42" s="72">
        <v>15</v>
      </c>
      <c r="H42" s="70" t="str">
        <f>$B$1&amp;5</f>
        <v>I5</v>
      </c>
      <c r="I42" s="71" t="s">
        <v>21</v>
      </c>
      <c r="J42" s="70" t="str">
        <f>$B$1&amp;1</f>
        <v>I1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Y15" sqref="Y15"/>
    </sheetView>
  </sheetViews>
  <sheetFormatPr defaultColWidth="9.140625" defaultRowHeight="15"/>
  <cols>
    <col min="1" max="1" width="9.7109375" style="0" customWidth="1"/>
    <col min="2" max="2" width="46.5742187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A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07" t="str">
        <f>_XLNM.CRITERIA</f>
        <v>A</v>
      </c>
      <c r="L3" s="108"/>
      <c r="M3" s="53"/>
    </row>
    <row r="4" spans="1:13" s="2" customFormat="1" ht="26.25" customHeight="1">
      <c r="A4" s="12">
        <v>1</v>
      </c>
      <c r="B4" s="13" t="str">
        <f>VLOOKUP($B$1&amp;A4,'Lista Zespołów'!$A$4:$E$75,3,FALSE)</f>
        <v>DĘBINA NIEPORĘT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52</v>
      </c>
      <c r="I4" s="38">
        <f aca="true" t="shared" si="4" ref="I4:I7">_xlfn.IFERROR(G4/H4,0)</f>
        <v>2.4038461538461537</v>
      </c>
      <c r="K4" s="108"/>
      <c r="L4" s="108"/>
      <c r="M4" s="53"/>
    </row>
    <row r="5" spans="1:13" s="2" customFormat="1" ht="26.25" customHeight="1">
      <c r="A5" s="14">
        <v>2</v>
      </c>
      <c r="B5" s="15" t="str">
        <f>VLOOKUP($B$1&amp;A5,'Lista Zespołów'!$A$4:$E$75,3,FALSE)</f>
        <v>POLONEZ WYSZKÓW 1</v>
      </c>
      <c r="C5" s="33">
        <f t="shared" si="0"/>
        <v>4</v>
      </c>
      <c r="D5" s="34">
        <f t="shared" si="1"/>
        <v>2</v>
      </c>
      <c r="E5" s="34">
        <f t="shared" si="2"/>
        <v>3</v>
      </c>
      <c r="F5" s="34">
        <f t="shared" si="3"/>
        <v>5</v>
      </c>
      <c r="G5" s="34">
        <f>SUM(F$15:F$21)</f>
        <v>95</v>
      </c>
      <c r="H5" s="34">
        <f>SUM(E$15:E$21)</f>
        <v>106</v>
      </c>
      <c r="I5" s="35">
        <f t="shared" si="4"/>
        <v>0.8962264150943396</v>
      </c>
      <c r="K5" s="108"/>
      <c r="L5" s="108"/>
      <c r="M5" s="53"/>
    </row>
    <row r="6" spans="1:13" s="2" customFormat="1" ht="26.25" customHeight="1">
      <c r="A6" s="12">
        <v>3</v>
      </c>
      <c r="B6" s="13" t="str">
        <f>VLOOKUP($B$1&amp;A6,'Lista Zespołów'!$A$4:$E$75,3,FALSE)</f>
        <v>BETA PIONKI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87</v>
      </c>
      <c r="H6" s="37">
        <f>SUM(G$15:G$21)</f>
        <v>108</v>
      </c>
      <c r="I6" s="38">
        <f t="shared" si="4"/>
        <v>0.8055555555555556</v>
      </c>
      <c r="K6" s="108"/>
      <c r="L6" s="108"/>
      <c r="M6" s="53"/>
    </row>
    <row r="7" spans="1:13" s="2" customFormat="1" ht="26.25" customHeight="1">
      <c r="A7" s="14">
        <v>4</v>
      </c>
      <c r="B7" s="15" t="str">
        <f>VLOOKUP($B$1&amp;A7,'Lista Zespołów'!$A$4:$E$75,3,FALSE)</f>
        <v>KKS KOZIENICE 2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66</v>
      </c>
      <c r="H7" s="34">
        <f>SUM(I$15:I$21)</f>
        <v>125</v>
      </c>
      <c r="I7" s="35">
        <f t="shared" si="4"/>
        <v>0.528</v>
      </c>
      <c r="K7" s="108"/>
      <c r="L7" s="108"/>
      <c r="M7" s="53"/>
    </row>
    <row r="8" spans="1:13" s="2" customFormat="1" ht="26.25" customHeight="1">
      <c r="A8" s="12">
        <v>5</v>
      </c>
      <c r="B8" s="13" t="str">
        <f>VLOOKUP($B$1&amp;A8,'Lista Zespołów'!$A$4:$E$75,3,FALSE)</f>
        <v>MUKS KRÓTKA 2</v>
      </c>
      <c r="C8" s="36">
        <f>D8*$E$1+E8*$G$1</f>
        <v>8</v>
      </c>
      <c r="D8" s="37">
        <f t="shared" si="1"/>
        <v>4</v>
      </c>
      <c r="E8" s="37">
        <f t="shared" si="2"/>
        <v>1</v>
      </c>
      <c r="F8" s="37">
        <f>E8+D8</f>
        <v>5</v>
      </c>
      <c r="G8" s="37">
        <f>SUM(L$15:L$21)</f>
        <v>110</v>
      </c>
      <c r="H8" s="37">
        <f>SUM(K$15:K$21)</f>
        <v>88</v>
      </c>
      <c r="I8" s="38">
        <f>_xlfn.IFERROR(G8/H8,0)</f>
        <v>1.25</v>
      </c>
      <c r="K8" s="108"/>
      <c r="L8" s="108"/>
      <c r="M8" s="61"/>
    </row>
    <row r="9" spans="1:13" s="2" customFormat="1" ht="26.25" customHeight="1">
      <c r="A9" s="14">
        <v>6</v>
      </c>
      <c r="B9" s="15" t="str">
        <f>VLOOKUP($B$1&amp;A9,'Lista Zespołów'!$A$4:$E$75,3,FALSE)</f>
        <v>RADOMKA RADOM 5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100</v>
      </c>
      <c r="H9" s="34">
        <f>SUM(M$15:M$21)</f>
        <v>104</v>
      </c>
      <c r="I9" s="35">
        <f aca="true" t="shared" si="7" ref="I9">_xlfn.IFERROR(G9/H9,0)</f>
        <v>0.9615384615384616</v>
      </c>
      <c r="K9" s="108"/>
      <c r="L9" s="108"/>
      <c r="M9" s="53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A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DĘBINA NIEPORĘT 1</v>
      </c>
      <c r="D14" s="110"/>
      <c r="E14" s="109" t="str">
        <f>VLOOKUP($B$1&amp;E13,'Lista Zespołów'!$A$4:$E$75,3,FALSE)</f>
        <v>POLONEZ WYSZKÓW 1</v>
      </c>
      <c r="F14" s="110"/>
      <c r="G14" s="109" t="str">
        <f>VLOOKUP($B$1&amp;G13,'Lista Zespołów'!$A$4:$E$75,3,FALSE)</f>
        <v>BETA PIONKI</v>
      </c>
      <c r="H14" s="110"/>
      <c r="I14" s="109" t="str">
        <f>VLOOKUP($B$1&amp;I13,'Lista Zespołów'!$A$4:$E$75,3,FALSE)</f>
        <v>KKS KOZIENICE 2</v>
      </c>
      <c r="J14" s="110"/>
      <c r="K14" s="115" t="str">
        <f>VLOOKUP($B$1&amp;K13,'Lista Zespołów'!$A$4:$E$75,3,FALSE)</f>
        <v>MUKS KRÓTKA 2</v>
      </c>
      <c r="L14" s="116"/>
      <c r="M14" s="109" t="str">
        <f>VLOOKUP($B$1&amp;M13,'Lista Zespołów'!$A$4:$E$75,3,FALSE)</f>
        <v>RADOMKA RADOM 5</v>
      </c>
      <c r="N14" s="110"/>
      <c r="O14" s="103"/>
      <c r="P14" s="104"/>
    </row>
    <row r="15" spans="1:16" s="2" customFormat="1" ht="73.5" customHeight="1" thickBot="1">
      <c r="A15" s="79">
        <v>1</v>
      </c>
      <c r="B15" s="91" t="str">
        <f>VLOOKUP($B$1&amp;A15,'Lista Zespołów'!$A$4:$E$75,3,FALSE)</f>
        <v>DĘBINA NIEPORĘT 1</v>
      </c>
      <c r="C15" s="25" t="s">
        <v>16</v>
      </c>
      <c r="D15" s="26" t="s">
        <v>16</v>
      </c>
      <c r="E15" s="19">
        <v>25</v>
      </c>
      <c r="F15" s="30">
        <v>11</v>
      </c>
      <c r="G15" s="19">
        <v>25</v>
      </c>
      <c r="H15" s="30">
        <v>14</v>
      </c>
      <c r="I15" s="19">
        <v>25</v>
      </c>
      <c r="J15" s="30">
        <v>6</v>
      </c>
      <c r="K15" s="19">
        <v>25</v>
      </c>
      <c r="L15" s="30">
        <v>10</v>
      </c>
      <c r="M15" s="19">
        <v>25</v>
      </c>
      <c r="N15" s="30">
        <v>11</v>
      </c>
      <c r="O15" s="19"/>
      <c r="P15" s="30"/>
    </row>
    <row r="16" spans="1:16" s="2" customFormat="1" ht="73.5" customHeight="1" thickBot="1">
      <c r="A16" s="81">
        <v>2</v>
      </c>
      <c r="B16" s="92" t="str">
        <f>VLOOKUP($B$1&amp;A16,'Lista Zespołów'!$A$4:$E$75,3,FALSE)</f>
        <v>POLONEZ WYSZKÓW 1</v>
      </c>
      <c r="C16" s="87">
        <f>IF(F15="","",F15)</f>
        <v>11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14</v>
      </c>
      <c r="I16" s="23">
        <v>25</v>
      </c>
      <c r="J16" s="31">
        <v>17</v>
      </c>
      <c r="K16" s="23">
        <v>21</v>
      </c>
      <c r="L16" s="31">
        <v>25</v>
      </c>
      <c r="M16" s="23">
        <v>13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93" t="str">
        <f>VLOOKUP($B$1&amp;A17,'Lista Zespołów'!$A$4:$E$75,3,FALSE)</f>
        <v>BETA PIONKI</v>
      </c>
      <c r="C17" s="86">
        <f>IF(H15="","",H15)</f>
        <v>14</v>
      </c>
      <c r="D17" s="89">
        <f>IF(G15="","",G15)</f>
        <v>25</v>
      </c>
      <c r="E17" s="86">
        <f>IF(H16="","",H16)</f>
        <v>14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11</v>
      </c>
      <c r="K17" s="24">
        <v>9</v>
      </c>
      <c r="L17" s="30">
        <v>25</v>
      </c>
      <c r="M17" s="24">
        <v>25</v>
      </c>
      <c r="N17" s="30">
        <v>22</v>
      </c>
      <c r="O17" s="24"/>
      <c r="P17" s="30"/>
    </row>
    <row r="18" spans="1:16" s="2" customFormat="1" ht="73.5" customHeight="1" thickBot="1">
      <c r="A18" s="81">
        <v>4</v>
      </c>
      <c r="B18" s="92" t="str">
        <f>VLOOKUP($B$1&amp;A18,'Lista Zespołów'!$A$4:$E$75,3,FALSE)</f>
        <v>KKS KOZIENICE 2</v>
      </c>
      <c r="C18" s="87">
        <f>IF(J15="","",J15)</f>
        <v>6</v>
      </c>
      <c r="D18" s="88">
        <f>IF(I15="","",I15)</f>
        <v>25</v>
      </c>
      <c r="E18" s="87">
        <f>IF(J16="","",J16)</f>
        <v>17</v>
      </c>
      <c r="F18" s="88">
        <f>IF(I16="","",I16)</f>
        <v>25</v>
      </c>
      <c r="G18" s="87">
        <f>IF(J17="","",J17)</f>
        <v>11</v>
      </c>
      <c r="H18" s="88">
        <f>IF(I17="","",I17)</f>
        <v>25</v>
      </c>
      <c r="I18" s="27" t="s">
        <v>16</v>
      </c>
      <c r="J18" s="28" t="s">
        <v>16</v>
      </c>
      <c r="K18" s="23">
        <v>16</v>
      </c>
      <c r="L18" s="31">
        <v>25</v>
      </c>
      <c r="M18" s="23">
        <v>16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MUKS KRÓTKA 2</v>
      </c>
      <c r="C19" s="87">
        <f>IF(L15="","",L15)</f>
        <v>10</v>
      </c>
      <c r="D19" s="88">
        <f>IF(K15="","",K15)</f>
        <v>25</v>
      </c>
      <c r="E19" s="87">
        <f>IF(L16="","",L16)</f>
        <v>25</v>
      </c>
      <c r="F19" s="88">
        <f>IF(K16="","",K16)</f>
        <v>21</v>
      </c>
      <c r="G19" s="87">
        <f>IF(L17="","",L17)</f>
        <v>25</v>
      </c>
      <c r="H19" s="88">
        <f>IF(K17="","",K17)</f>
        <v>9</v>
      </c>
      <c r="I19" s="87">
        <f>IF(L18="","",L18)</f>
        <v>25</v>
      </c>
      <c r="J19" s="88">
        <f>IF(K18="","",K18)</f>
        <v>16</v>
      </c>
      <c r="K19" s="27" t="s">
        <v>16</v>
      </c>
      <c r="L19" s="60" t="s">
        <v>16</v>
      </c>
      <c r="M19" s="24">
        <v>25</v>
      </c>
      <c r="N19" s="30">
        <v>17</v>
      </c>
      <c r="O19" s="23"/>
      <c r="P19" s="31"/>
    </row>
    <row r="20" spans="1:16" s="2" customFormat="1" ht="73.5" customHeight="1" thickBot="1">
      <c r="A20" s="81">
        <v>6</v>
      </c>
      <c r="B20" s="92" t="str">
        <f>VLOOKUP($B$1&amp;A20,'Lista Zespołów'!$A$4:$E$75,3,FALSE)</f>
        <v>RADOMKA RADOM 5</v>
      </c>
      <c r="C20" s="87">
        <f>IF(N15="","",N15)</f>
        <v>11</v>
      </c>
      <c r="D20" s="88">
        <f>IF(M15="","",M15)</f>
        <v>25</v>
      </c>
      <c r="E20" s="87">
        <f>IF(N16="","",N16)</f>
        <v>25</v>
      </c>
      <c r="F20" s="88">
        <f>IF(M16="","",M16)</f>
        <v>13</v>
      </c>
      <c r="G20" s="87">
        <f>IF(N17="","",N17)</f>
        <v>22</v>
      </c>
      <c r="H20" s="88">
        <f>IF(M17="","",M17)</f>
        <v>25</v>
      </c>
      <c r="I20" s="87">
        <f>IF(N18="","",N18)</f>
        <v>25</v>
      </c>
      <c r="J20" s="88">
        <f>IF(M18="","",M18)</f>
        <v>16</v>
      </c>
      <c r="K20" s="87">
        <f>IF(N19="","",N19)</f>
        <v>17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DĘBINA NIEPORĘT 1</v>
      </c>
      <c r="C24" s="55" t="s">
        <v>21</v>
      </c>
      <c r="D24" s="54" t="str">
        <f>VLOOKUP(J24,'Lista Zespołów'!$A$4:$E$75,3,FALSE)</f>
        <v>RADOMKA RADOM 5</v>
      </c>
      <c r="F24" s="2" t="s">
        <v>22</v>
      </c>
      <c r="G24" s="65">
        <v>1</v>
      </c>
      <c r="H24" s="66" t="str">
        <f>$B$1&amp;1</f>
        <v>A1</v>
      </c>
      <c r="I24" s="67" t="s">
        <v>21</v>
      </c>
      <c r="J24" s="66" t="str">
        <f>$B$1&amp;6</f>
        <v>A6</v>
      </c>
    </row>
    <row r="25" spans="1:10" s="2" customFormat="1" ht="17.4">
      <c r="A25" s="50">
        <v>2</v>
      </c>
      <c r="B25" s="54" t="str">
        <f>VLOOKUP(H25,'Lista Zespołów'!$A$4:$E$75,3,FALSE)</f>
        <v>POLONEZ WYSZKÓW 1</v>
      </c>
      <c r="C25" s="55" t="s">
        <v>21</v>
      </c>
      <c r="D25" s="54" t="str">
        <f>VLOOKUP(J25,'Lista Zespołów'!$A$4:$E$75,3,FALSE)</f>
        <v>MUKS KRÓTKA 2</v>
      </c>
      <c r="F25" s="2" t="s">
        <v>22</v>
      </c>
      <c r="G25" s="65">
        <v>2</v>
      </c>
      <c r="H25" s="66" t="str">
        <f>$B$1&amp;2</f>
        <v>A2</v>
      </c>
      <c r="I25" s="67" t="s">
        <v>21</v>
      </c>
      <c r="J25" s="66" t="str">
        <f>$B$1&amp;5</f>
        <v>A5</v>
      </c>
    </row>
    <row r="26" spans="1:10" s="2" customFormat="1" ht="17.4">
      <c r="A26" s="50">
        <v>3</v>
      </c>
      <c r="B26" s="54" t="str">
        <f>VLOOKUP(H26,'Lista Zespołów'!$A$4:$E$75,3,FALSE)</f>
        <v>BETA PIONKI</v>
      </c>
      <c r="C26" s="55" t="s">
        <v>21</v>
      </c>
      <c r="D26" s="54" t="str">
        <f>VLOOKUP(J26,'Lista Zespołów'!$A$4:$E$75,3,FALSE)</f>
        <v>KKS KOZIENICE 2</v>
      </c>
      <c r="F26" s="2" t="s">
        <v>22</v>
      </c>
      <c r="G26" s="65">
        <v>3</v>
      </c>
      <c r="H26" s="66" t="str">
        <f>$B$1&amp;3</f>
        <v>A3</v>
      </c>
      <c r="I26" s="67" t="s">
        <v>21</v>
      </c>
      <c r="J26" s="68" t="str">
        <f>$B$1&amp;4</f>
        <v>A4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 5</v>
      </c>
      <c r="C28" s="55" t="s">
        <v>21</v>
      </c>
      <c r="D28" s="54" t="str">
        <f>VLOOKUP(J28,'Lista Zespołów'!$A$4:$E$75,3,FALSE)</f>
        <v>KKS KOZIENICE 2</v>
      </c>
      <c r="F28" s="2" t="s">
        <v>22</v>
      </c>
      <c r="G28" s="65">
        <v>4</v>
      </c>
      <c r="H28" s="66" t="str">
        <f>$B$1&amp;6</f>
        <v>A6</v>
      </c>
      <c r="I28" s="67" t="s">
        <v>21</v>
      </c>
      <c r="J28" s="66" t="str">
        <f>$B$1&amp;4</f>
        <v>A4</v>
      </c>
    </row>
    <row r="29" spans="1:10" ht="17.4">
      <c r="A29" s="50">
        <v>5</v>
      </c>
      <c r="B29" s="54" t="str">
        <f>VLOOKUP(H29,'Lista Zespołów'!$A$4:$E$75,3,FALSE)</f>
        <v>MUKS KRÓTKA 2</v>
      </c>
      <c r="C29" s="55" t="s">
        <v>21</v>
      </c>
      <c r="D29" s="54" t="str">
        <f>VLOOKUP(J29,'Lista Zespołów'!$A$4:$E$75,3,FALSE)</f>
        <v>BETA PIONKI</v>
      </c>
      <c r="F29" s="2" t="s">
        <v>22</v>
      </c>
      <c r="G29" s="65">
        <v>5</v>
      </c>
      <c r="H29" s="66" t="str">
        <f>$B$1&amp;5</f>
        <v>A5</v>
      </c>
      <c r="I29" s="67" t="s">
        <v>21</v>
      </c>
      <c r="J29" s="66" t="str">
        <f>$B$1&amp;3</f>
        <v>A3</v>
      </c>
    </row>
    <row r="30" spans="1:10" ht="17.4">
      <c r="A30" s="50">
        <v>6</v>
      </c>
      <c r="B30" s="54" t="str">
        <f>VLOOKUP(H30,'Lista Zespołów'!$A$4:$E$75,3,FALSE)</f>
        <v>DĘBINA NIEPORĘT 1</v>
      </c>
      <c r="C30" s="55" t="s">
        <v>21</v>
      </c>
      <c r="D30" s="54" t="str">
        <f>VLOOKUP(J30,'Lista Zespołów'!$A$4:$E$75,3,FALSE)</f>
        <v>POLONEZ WYSZKÓW 1</v>
      </c>
      <c r="F30" s="2" t="s">
        <v>22</v>
      </c>
      <c r="G30" s="72">
        <v>6</v>
      </c>
      <c r="H30" s="70" t="str">
        <f>$B$1&amp;1</f>
        <v>A1</v>
      </c>
      <c r="I30" s="71" t="s">
        <v>21</v>
      </c>
      <c r="J30" s="70" t="str">
        <f>$B$1&amp;2</f>
        <v>A2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POLONEZ WYSZKÓW 1</v>
      </c>
      <c r="C32" s="55" t="s">
        <v>21</v>
      </c>
      <c r="D32" s="54" t="str">
        <f>VLOOKUP(J32,'Lista Zespołów'!$A$4:$E$75,3,FALSE)</f>
        <v>RADOMKA RADOM 5</v>
      </c>
      <c r="F32" t="s">
        <v>22</v>
      </c>
      <c r="G32" s="65">
        <v>7</v>
      </c>
      <c r="H32" s="66" t="str">
        <f>$B$1&amp;2</f>
        <v>A2</v>
      </c>
      <c r="I32" s="67" t="s">
        <v>21</v>
      </c>
      <c r="J32" s="66" t="str">
        <f>$B$1&amp;6</f>
        <v>A6</v>
      </c>
    </row>
    <row r="33" spans="1:10" ht="17.4">
      <c r="A33" s="50">
        <v>8</v>
      </c>
      <c r="B33" s="54" t="str">
        <f>VLOOKUP(H33,'Lista Zespołów'!$A$4:$E$75,3,FALSE)</f>
        <v>BETA PIONKI</v>
      </c>
      <c r="C33" s="55" t="s">
        <v>21</v>
      </c>
      <c r="D33" s="54" t="str">
        <f>VLOOKUP(J33,'Lista Zespołów'!$A$4:$E$75,3,FALSE)</f>
        <v>DĘBINA NIEPORĘT 1</v>
      </c>
      <c r="F33" t="s">
        <v>22</v>
      </c>
      <c r="G33" s="65">
        <v>8</v>
      </c>
      <c r="H33" s="66" t="str">
        <f>$B$1&amp;3</f>
        <v>A3</v>
      </c>
      <c r="I33" s="67" t="s">
        <v>21</v>
      </c>
      <c r="J33" s="66" t="str">
        <f>$B$1&amp;1</f>
        <v>A1</v>
      </c>
    </row>
    <row r="34" spans="1:10" ht="17.4">
      <c r="A34" s="50">
        <v>9</v>
      </c>
      <c r="B34" s="54" t="str">
        <f>VLOOKUP(H34,'Lista Zespołów'!$A$4:$E$75,3,FALSE)</f>
        <v>KKS KOZIENICE 2</v>
      </c>
      <c r="C34" s="55" t="s">
        <v>21</v>
      </c>
      <c r="D34" s="54" t="str">
        <f>VLOOKUP(J34,'Lista Zespołów'!$A$4:$E$75,3,FALSE)</f>
        <v>MUKS KRÓTKA 2</v>
      </c>
      <c r="F34" t="s">
        <v>22</v>
      </c>
      <c r="G34" s="72">
        <v>9</v>
      </c>
      <c r="H34" s="70" t="str">
        <f>$B$1&amp;4</f>
        <v>A4</v>
      </c>
      <c r="I34" s="71" t="s">
        <v>21</v>
      </c>
      <c r="J34" s="70" t="str">
        <f>$B$1&amp;5</f>
        <v>A5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 5</v>
      </c>
      <c r="C36" s="55" t="s">
        <v>21</v>
      </c>
      <c r="D36" s="54" t="str">
        <f>VLOOKUP(J36,'Lista Zespołów'!$A$4:$E$75,3,FALSE)</f>
        <v>MUKS KRÓTKA 2</v>
      </c>
      <c r="F36" t="s">
        <v>22</v>
      </c>
      <c r="G36" s="72">
        <v>10</v>
      </c>
      <c r="H36" s="70" t="str">
        <f>$B$1&amp;6</f>
        <v>A6</v>
      </c>
      <c r="I36" s="71" t="s">
        <v>21</v>
      </c>
      <c r="J36" s="70" t="str">
        <f>$B$1&amp;5</f>
        <v>A5</v>
      </c>
    </row>
    <row r="37" spans="1:10" ht="17.4">
      <c r="A37" s="50">
        <v>11</v>
      </c>
      <c r="B37" s="54" t="str">
        <f>VLOOKUP(H37,'Lista Zespołów'!$A$4:$E$75,3,FALSE)</f>
        <v>DĘBINA NIEPORĘT 1</v>
      </c>
      <c r="C37" s="55" t="s">
        <v>21</v>
      </c>
      <c r="D37" s="54" t="str">
        <f>VLOOKUP(J37,'Lista Zespołów'!$A$4:$E$75,3,FALSE)</f>
        <v>KKS KOZIENICE 2</v>
      </c>
      <c r="F37" t="s">
        <v>22</v>
      </c>
      <c r="G37" s="72">
        <v>11</v>
      </c>
      <c r="H37" s="70" t="str">
        <f>$B$1&amp;1</f>
        <v>A1</v>
      </c>
      <c r="I37" s="71" t="s">
        <v>21</v>
      </c>
      <c r="J37" s="70" t="str">
        <f>$B$1&amp;4</f>
        <v>A4</v>
      </c>
    </row>
    <row r="38" spans="1:10" ht="18">
      <c r="A38" s="50">
        <v>12</v>
      </c>
      <c r="B38" s="54" t="str">
        <f>VLOOKUP(H38,'Lista Zespołów'!$A$4:$E$75,3,FALSE)</f>
        <v>POLONEZ WYSZKÓW 1</v>
      </c>
      <c r="C38" s="57" t="s">
        <v>21</v>
      </c>
      <c r="D38" s="54" t="str">
        <f>VLOOKUP(J38,'Lista Zespołów'!$A$4:$E$75,3,FALSE)</f>
        <v>BETA PIONKI</v>
      </c>
      <c r="F38" t="s">
        <v>22</v>
      </c>
      <c r="G38" s="72">
        <v>12</v>
      </c>
      <c r="H38" s="70" t="str">
        <f>$B$1&amp;2</f>
        <v>A2</v>
      </c>
      <c r="I38" s="71" t="s">
        <v>21</v>
      </c>
      <c r="J38" s="70" t="str">
        <f>$B$1&amp;3</f>
        <v>A3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BETA PIONKI</v>
      </c>
      <c r="C40" s="55" t="s">
        <v>21</v>
      </c>
      <c r="D40" s="54" t="str">
        <f>VLOOKUP(J40,'Lista Zespołów'!$A$4:$E$75,3,FALSE)</f>
        <v>RADOMKA RADOM 5</v>
      </c>
      <c r="F40" t="s">
        <v>22</v>
      </c>
      <c r="G40" s="72">
        <v>13</v>
      </c>
      <c r="H40" s="70" t="str">
        <f>$B$1&amp;3</f>
        <v>A3</v>
      </c>
      <c r="I40" s="71" t="s">
        <v>21</v>
      </c>
      <c r="J40" s="70" t="str">
        <f>$B$1&amp;6</f>
        <v>A6</v>
      </c>
    </row>
    <row r="41" spans="1:10" ht="18">
      <c r="A41" s="50">
        <v>14</v>
      </c>
      <c r="B41" s="54" t="str">
        <f>VLOOKUP(H41,'Lista Zespołów'!$A$4:$E$75,3,FALSE)</f>
        <v>KKS KOZIENICE 2</v>
      </c>
      <c r="C41" s="57" t="s">
        <v>21</v>
      </c>
      <c r="D41" s="54" t="str">
        <f>VLOOKUP(J41,'Lista Zespołów'!$A$4:$E$75,3,FALSE)</f>
        <v>POLONEZ WYSZKÓW 1</v>
      </c>
      <c r="F41" t="s">
        <v>22</v>
      </c>
      <c r="G41" s="72">
        <v>14</v>
      </c>
      <c r="H41" s="70" t="str">
        <f>$B$1&amp;4</f>
        <v>A4</v>
      </c>
      <c r="I41" s="71" t="s">
        <v>21</v>
      </c>
      <c r="J41" s="70" t="str">
        <f>$B$1&amp;2</f>
        <v>A2</v>
      </c>
    </row>
    <row r="42" spans="1:10" ht="18">
      <c r="A42" s="50">
        <v>15</v>
      </c>
      <c r="B42" s="54" t="str">
        <f>VLOOKUP(H42,'Lista Zespołów'!$A$4:$E$75,3,FALSE)</f>
        <v>MUKS KRÓTKA 2</v>
      </c>
      <c r="C42" s="59" t="s">
        <v>21</v>
      </c>
      <c r="D42" s="54" t="str">
        <f>VLOOKUP(J42,'Lista Zespołów'!$A$4:$E$75,3,FALSE)</f>
        <v>DĘBINA NIEPORĘT 1</v>
      </c>
      <c r="F42" t="s">
        <v>22</v>
      </c>
      <c r="G42" s="72">
        <v>15</v>
      </c>
      <c r="H42" s="70" t="str">
        <f>$B$1&amp;5</f>
        <v>A5</v>
      </c>
      <c r="I42" s="71" t="s">
        <v>21</v>
      </c>
      <c r="J42" s="70" t="str">
        <f>$B$1&amp;1</f>
        <v>A1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O14:P14"/>
    <mergeCell ref="O13:P13"/>
    <mergeCell ref="K3:L9"/>
    <mergeCell ref="C14:D14"/>
    <mergeCell ref="E14:F14"/>
    <mergeCell ref="G14:H14"/>
    <mergeCell ref="I14:J14"/>
    <mergeCell ref="A12:N12"/>
    <mergeCell ref="C13:D13"/>
    <mergeCell ref="E13:F13"/>
    <mergeCell ref="G13:H13"/>
    <mergeCell ref="I13:J13"/>
    <mergeCell ref="K13:L13"/>
    <mergeCell ref="M13:N13"/>
    <mergeCell ref="M14:N14"/>
    <mergeCell ref="K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AA8" sqref="AA8"/>
    </sheetView>
  </sheetViews>
  <sheetFormatPr defaultColWidth="9.140625" defaultRowHeight="15"/>
  <cols>
    <col min="1" max="1" width="9.7109375" style="0" customWidth="1"/>
    <col min="2" max="2" width="48.42187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B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07" t="str">
        <f>_XLNM.CRITERIA</f>
        <v>B</v>
      </c>
      <c r="L3" s="10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UKS ATENA WARSZAWA 1</v>
      </c>
      <c r="C4" s="36">
        <f aca="true" t="shared" si="0" ref="C4:C7">D4*$E$1+E4*$G$1</f>
        <v>4</v>
      </c>
      <c r="D4" s="37">
        <f aca="true" t="shared" si="1" ref="D4:D9">IF($C15&gt;$D15,1,0)+IF($E15&gt;$F15,1,0)+IF($G15&gt;$H15,1,0)+IF($I15&gt;$J15,1,0)+IF($K15&gt;$L15,1,0)+IF($M15&gt;$N15,1,0)+IF($O15&gt;$P15,1,0)</f>
        <v>2</v>
      </c>
      <c r="E4" s="37">
        <f aca="true" t="shared" si="2" ref="E4:E9">IF($C15&lt;$D15,1,0)+IF($E15&lt;$F15,1,0)+IF($G15&lt;$H15,1,0)+IF($I15&lt;$J15,1,0)+IF($K15&lt;$L15,1,0)+IF($M15&lt;$N15,1,0)+IF($O15&lt;$P15,1,0)</f>
        <v>3</v>
      </c>
      <c r="F4" s="37">
        <f aca="true" t="shared" si="3" ref="F4:F7">E4+D4</f>
        <v>5</v>
      </c>
      <c r="G4" s="37">
        <f>SUM(D$15:D$21)</f>
        <v>100</v>
      </c>
      <c r="H4" s="37">
        <f>SUM(C$15:C$21)</f>
        <v>106</v>
      </c>
      <c r="I4" s="38">
        <f aca="true" t="shared" si="4" ref="I4:I7">_xlfn.IFERROR(G4/H4,0)</f>
        <v>0.9433962264150944</v>
      </c>
      <c r="K4" s="108"/>
      <c r="L4" s="10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OLIMPIA WĘGRÓW 1</v>
      </c>
      <c r="C5" s="33">
        <f t="shared" si="0"/>
        <v>2</v>
      </c>
      <c r="D5" s="34">
        <f t="shared" si="1"/>
        <v>1</v>
      </c>
      <c r="E5" s="34">
        <f t="shared" si="2"/>
        <v>4</v>
      </c>
      <c r="F5" s="34">
        <f t="shared" si="3"/>
        <v>5</v>
      </c>
      <c r="G5" s="34">
        <f>SUM(F$15:F$21)</f>
        <v>88</v>
      </c>
      <c r="H5" s="34">
        <f>SUM(E$15:E$21)</f>
        <v>122</v>
      </c>
      <c r="I5" s="35">
        <f t="shared" si="4"/>
        <v>0.7213114754098361</v>
      </c>
      <c r="K5" s="108"/>
      <c r="L5" s="10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VARSOVIA 1</v>
      </c>
      <c r="C6" s="36">
        <f t="shared" si="0"/>
        <v>10</v>
      </c>
      <c r="D6" s="37">
        <f t="shared" si="1"/>
        <v>5</v>
      </c>
      <c r="E6" s="37">
        <f t="shared" si="2"/>
        <v>0</v>
      </c>
      <c r="F6" s="37">
        <f t="shared" si="3"/>
        <v>5</v>
      </c>
      <c r="G6" s="37">
        <f>SUM(H$15:H$21)</f>
        <v>125</v>
      </c>
      <c r="H6" s="37">
        <f>SUM(G$15:G$21)</f>
        <v>55</v>
      </c>
      <c r="I6" s="38">
        <f t="shared" si="4"/>
        <v>2.272727272727273</v>
      </c>
      <c r="K6" s="108"/>
      <c r="L6" s="10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POLONEZ WYSZKÓW 2</v>
      </c>
      <c r="C7" s="33">
        <f t="shared" si="0"/>
        <v>6</v>
      </c>
      <c r="D7" s="34">
        <f t="shared" si="1"/>
        <v>3</v>
      </c>
      <c r="E7" s="34">
        <f t="shared" si="2"/>
        <v>2</v>
      </c>
      <c r="F7" s="34">
        <f t="shared" si="3"/>
        <v>5</v>
      </c>
      <c r="G7" s="34">
        <f>SUM(J$15:J$21)</f>
        <v>103</v>
      </c>
      <c r="H7" s="34">
        <f>SUM(I$15:I$21)</f>
        <v>109</v>
      </c>
      <c r="I7" s="35">
        <f t="shared" si="4"/>
        <v>0.944954128440367</v>
      </c>
      <c r="K7" s="108"/>
      <c r="L7" s="10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DĘBINA NIEPORĘT 3</v>
      </c>
      <c r="C8" s="36">
        <f>D8*$E$1+E8*$G$1</f>
        <v>8</v>
      </c>
      <c r="D8" s="37">
        <f t="shared" si="1"/>
        <v>4</v>
      </c>
      <c r="E8" s="37">
        <f t="shared" si="2"/>
        <v>1</v>
      </c>
      <c r="F8" s="37">
        <f>E8+D8</f>
        <v>5</v>
      </c>
      <c r="G8" s="37">
        <f>SUM(L$15:L$21)</f>
        <v>114</v>
      </c>
      <c r="H8" s="37">
        <f>SUM(K$15:K$21)</f>
        <v>108</v>
      </c>
      <c r="I8" s="38">
        <f>_xlfn.IFERROR(G8/H8,0)</f>
        <v>1.0555555555555556</v>
      </c>
      <c r="K8" s="108"/>
      <c r="L8" s="10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RADOMKA RADOM 3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96</v>
      </c>
      <c r="H9" s="34">
        <f>SUM(M$15:M$21)</f>
        <v>126</v>
      </c>
      <c r="I9" s="35">
        <f aca="true" t="shared" si="7" ref="I9">_xlfn.IFERROR(G9/H9,0)</f>
        <v>0.7619047619047619</v>
      </c>
      <c r="K9" s="108"/>
      <c r="L9" s="10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B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UKS ATENA WARSZAWA 1</v>
      </c>
      <c r="D14" s="110"/>
      <c r="E14" s="109" t="str">
        <f>VLOOKUP($B$1&amp;E13,'Lista Zespołów'!$A$4:$E$75,3,FALSE)</f>
        <v>OLIMPIA WĘGRÓW 1</v>
      </c>
      <c r="F14" s="110"/>
      <c r="G14" s="109" t="str">
        <f>VLOOKUP($B$1&amp;G13,'Lista Zespołów'!$A$4:$E$75,3,FALSE)</f>
        <v>VARSOVIA 1</v>
      </c>
      <c r="H14" s="110"/>
      <c r="I14" s="109" t="str">
        <f>VLOOKUP($B$1&amp;I13,'Lista Zespołów'!$A$4:$E$75,3,FALSE)</f>
        <v>POLONEZ WYSZKÓW 2</v>
      </c>
      <c r="J14" s="110"/>
      <c r="K14" s="115" t="str">
        <f>VLOOKUP($B$1&amp;K13,'Lista Zespołów'!$A$4:$E$75,3,FALSE)</f>
        <v>DĘBINA NIEPORĘT 3</v>
      </c>
      <c r="L14" s="116"/>
      <c r="M14" s="109" t="str">
        <f>VLOOKUP($B$1&amp;M13,'Lista Zespołów'!$A$4:$E$75,3,FALSE)</f>
        <v>RADOMKA RADOM 3</v>
      </c>
      <c r="N14" s="110"/>
      <c r="O14" s="103"/>
      <c r="P14" s="104"/>
    </row>
    <row r="15" spans="1:16" s="2" customFormat="1" ht="73.5" customHeight="1" thickBot="1">
      <c r="A15" s="79">
        <v>1</v>
      </c>
      <c r="B15" s="94" t="str">
        <f>VLOOKUP($B$1&amp;A15,'Lista Zespołów'!$A$4:$E$75,3,FALSE)</f>
        <v>UKS ATENA WARSZAWA 1</v>
      </c>
      <c r="C15" s="25" t="s">
        <v>16</v>
      </c>
      <c r="D15" s="26" t="s">
        <v>16</v>
      </c>
      <c r="E15" s="19">
        <v>25</v>
      </c>
      <c r="F15" s="30">
        <v>15</v>
      </c>
      <c r="G15" s="19">
        <v>4</v>
      </c>
      <c r="H15" s="30">
        <v>25</v>
      </c>
      <c r="I15" s="19">
        <v>23</v>
      </c>
      <c r="J15" s="30">
        <v>25</v>
      </c>
      <c r="K15" s="19">
        <v>23</v>
      </c>
      <c r="L15" s="30">
        <v>25</v>
      </c>
      <c r="M15" s="19">
        <v>25</v>
      </c>
      <c r="N15" s="30">
        <v>16</v>
      </c>
      <c r="O15" s="19"/>
      <c r="P15" s="30"/>
    </row>
    <row r="16" spans="1:16" s="2" customFormat="1" ht="73.5" customHeight="1" thickBot="1">
      <c r="A16" s="81">
        <v>2</v>
      </c>
      <c r="B16" s="95" t="str">
        <f>VLOOKUP($B$1&amp;A16,'Lista Zespołów'!$A$4:$E$75,3,FALSE)</f>
        <v>OLIMPIA WĘGRÓW 1</v>
      </c>
      <c r="C16" s="87">
        <f>IF(F15="","",F15)</f>
        <v>15</v>
      </c>
      <c r="D16" s="88">
        <f>IF(E15="","",E15)</f>
        <v>25</v>
      </c>
      <c r="E16" s="27" t="s">
        <v>16</v>
      </c>
      <c r="F16" s="28" t="s">
        <v>16</v>
      </c>
      <c r="G16" s="23">
        <v>15</v>
      </c>
      <c r="H16" s="31">
        <v>25</v>
      </c>
      <c r="I16" s="23">
        <v>12</v>
      </c>
      <c r="J16" s="31">
        <v>25</v>
      </c>
      <c r="K16" s="23">
        <v>21</v>
      </c>
      <c r="L16" s="31">
        <v>25</v>
      </c>
      <c r="M16" s="23">
        <v>25</v>
      </c>
      <c r="N16" s="31">
        <v>22</v>
      </c>
      <c r="O16" s="23"/>
      <c r="P16" s="31"/>
    </row>
    <row r="17" spans="1:16" s="2" customFormat="1" ht="73.5" customHeight="1" thickBot="1">
      <c r="A17" s="83">
        <v>3</v>
      </c>
      <c r="B17" s="96" t="str">
        <f>VLOOKUP($B$1&amp;A17,'Lista Zespołów'!$A$4:$E$75,3,FALSE)</f>
        <v>VARSOVIA 1</v>
      </c>
      <c r="C17" s="86">
        <f>IF(H15="","",H15)</f>
        <v>25</v>
      </c>
      <c r="D17" s="89">
        <f>IF(G15="","",G15)</f>
        <v>4</v>
      </c>
      <c r="E17" s="86">
        <f>IF(H16="","",H16)</f>
        <v>25</v>
      </c>
      <c r="F17" s="89">
        <f>IF(G16="","",G16)</f>
        <v>15</v>
      </c>
      <c r="G17" s="29" t="s">
        <v>16</v>
      </c>
      <c r="H17" s="26" t="s">
        <v>16</v>
      </c>
      <c r="I17" s="24">
        <v>25</v>
      </c>
      <c r="J17" s="30">
        <v>8</v>
      </c>
      <c r="K17" s="24">
        <v>25</v>
      </c>
      <c r="L17" s="30">
        <v>14</v>
      </c>
      <c r="M17" s="24">
        <v>25</v>
      </c>
      <c r="N17" s="30">
        <v>14</v>
      </c>
      <c r="O17" s="24"/>
      <c r="P17" s="30"/>
    </row>
    <row r="18" spans="1:16" s="2" customFormat="1" ht="73.5" customHeight="1" thickBot="1">
      <c r="A18" s="81">
        <v>4</v>
      </c>
      <c r="B18" s="95" t="str">
        <f>VLOOKUP($B$1&amp;A18,'Lista Zespołów'!$A$4:$E$75,3,FALSE)</f>
        <v>POLONEZ WYSZKÓW 2</v>
      </c>
      <c r="C18" s="87">
        <f>IF(J15="","",J15)</f>
        <v>25</v>
      </c>
      <c r="D18" s="88">
        <f>IF(I15="","",I15)</f>
        <v>23</v>
      </c>
      <c r="E18" s="87">
        <f>IF(J16="","",J16)</f>
        <v>25</v>
      </c>
      <c r="F18" s="88">
        <f>IF(I16="","",I16)</f>
        <v>12</v>
      </c>
      <c r="G18" s="87">
        <f>IF(J17="","",J17)</f>
        <v>8</v>
      </c>
      <c r="H18" s="88">
        <f>IF(I17="","",I17)</f>
        <v>25</v>
      </c>
      <c r="I18" s="27" t="s">
        <v>16</v>
      </c>
      <c r="J18" s="28" t="s">
        <v>16</v>
      </c>
      <c r="K18" s="23">
        <v>19</v>
      </c>
      <c r="L18" s="31">
        <v>25</v>
      </c>
      <c r="M18" s="23">
        <v>26</v>
      </c>
      <c r="N18" s="31">
        <v>24</v>
      </c>
      <c r="O18" s="23"/>
      <c r="P18" s="31"/>
    </row>
    <row r="19" spans="1:16" s="2" customFormat="1" ht="73.5" customHeight="1" thickBot="1">
      <c r="A19" s="81">
        <v>5</v>
      </c>
      <c r="B19" s="92" t="str">
        <f>VLOOKUP($B$1&amp;A19,'Lista Zespołów'!$A$4:$E$75,3,FALSE)</f>
        <v>DĘBINA NIEPORĘT 3</v>
      </c>
      <c r="C19" s="87">
        <f>IF(L15="","",L15)</f>
        <v>25</v>
      </c>
      <c r="D19" s="88">
        <f>IF(K15="","",K15)</f>
        <v>23</v>
      </c>
      <c r="E19" s="87">
        <f>IF(L16="","",L16)</f>
        <v>25</v>
      </c>
      <c r="F19" s="88">
        <f>IF(K16="","",K16)</f>
        <v>21</v>
      </c>
      <c r="G19" s="87">
        <f>IF(L17="","",L17)</f>
        <v>14</v>
      </c>
      <c r="H19" s="88">
        <f>IF(K17="","",K17)</f>
        <v>25</v>
      </c>
      <c r="I19" s="87">
        <f>IF(L18="","",L18)</f>
        <v>25</v>
      </c>
      <c r="J19" s="88">
        <f>IF(K18="","",K18)</f>
        <v>19</v>
      </c>
      <c r="K19" s="27" t="s">
        <v>16</v>
      </c>
      <c r="L19" s="60" t="s">
        <v>16</v>
      </c>
      <c r="M19" s="24">
        <v>25</v>
      </c>
      <c r="N19" s="30">
        <v>20</v>
      </c>
      <c r="O19" s="23"/>
      <c r="P19" s="31"/>
    </row>
    <row r="20" spans="1:16" s="2" customFormat="1" ht="73.5" customHeight="1" thickBot="1">
      <c r="A20" s="81">
        <v>6</v>
      </c>
      <c r="B20" s="95" t="str">
        <f>VLOOKUP($B$1&amp;A20,'Lista Zespołów'!$A$4:$E$75,3,FALSE)</f>
        <v>RADOMKA RADOM 3</v>
      </c>
      <c r="C20" s="87">
        <f>IF(N15="","",N15)</f>
        <v>16</v>
      </c>
      <c r="D20" s="88">
        <f>IF(M15="","",M15)</f>
        <v>25</v>
      </c>
      <c r="E20" s="87">
        <f>IF(N16="","",N16)</f>
        <v>22</v>
      </c>
      <c r="F20" s="88">
        <f>IF(M16="","",M16)</f>
        <v>25</v>
      </c>
      <c r="G20" s="87">
        <f>IF(N17="","",N17)</f>
        <v>14</v>
      </c>
      <c r="H20" s="88">
        <f>IF(M17="","",M17)</f>
        <v>25</v>
      </c>
      <c r="I20" s="87">
        <f>IF(N18="","",N18)</f>
        <v>24</v>
      </c>
      <c r="J20" s="88">
        <f>IF(M18="","",M18)</f>
        <v>26</v>
      </c>
      <c r="K20" s="87">
        <f>IF(N19="","",N19)</f>
        <v>20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UKS ATENA WARSZAWA 1</v>
      </c>
      <c r="C24" s="55" t="s">
        <v>21</v>
      </c>
      <c r="D24" s="54" t="str">
        <f>VLOOKUP(J24,'Lista Zespołów'!$A$4:$E$75,3,FALSE)</f>
        <v>RADOMKA RADOM 3</v>
      </c>
      <c r="F24" s="2" t="s">
        <v>22</v>
      </c>
      <c r="G24" s="65">
        <v>1</v>
      </c>
      <c r="H24" s="66" t="str">
        <f>$B$1&amp;1</f>
        <v>B1</v>
      </c>
      <c r="I24" s="67" t="s">
        <v>21</v>
      </c>
      <c r="J24" s="66" t="str">
        <f>$B$1&amp;6</f>
        <v>B6</v>
      </c>
    </row>
    <row r="25" spans="1:10" s="2" customFormat="1" ht="17.4">
      <c r="A25" s="50">
        <v>2</v>
      </c>
      <c r="B25" s="54" t="str">
        <f>VLOOKUP(H25,'Lista Zespołów'!$A$4:$E$75,3,FALSE)</f>
        <v>OLIMPIA WĘGRÓW 1</v>
      </c>
      <c r="C25" s="55" t="s">
        <v>21</v>
      </c>
      <c r="D25" s="54" t="str">
        <f>VLOOKUP(J25,'Lista Zespołów'!$A$4:$E$75,3,FALSE)</f>
        <v>DĘBINA NIEPORĘT 3</v>
      </c>
      <c r="F25" s="2" t="s">
        <v>22</v>
      </c>
      <c r="G25" s="65">
        <v>2</v>
      </c>
      <c r="H25" s="66" t="str">
        <f>$B$1&amp;2</f>
        <v>B2</v>
      </c>
      <c r="I25" s="67" t="s">
        <v>21</v>
      </c>
      <c r="J25" s="66" t="str">
        <f>$B$1&amp;5</f>
        <v>B5</v>
      </c>
    </row>
    <row r="26" spans="1:10" s="2" customFormat="1" ht="17.4">
      <c r="A26" s="50">
        <v>3</v>
      </c>
      <c r="B26" s="54" t="str">
        <f>VLOOKUP(H26,'Lista Zespołów'!$A$4:$E$75,3,FALSE)</f>
        <v>VARSOVIA 1</v>
      </c>
      <c r="C26" s="55" t="s">
        <v>21</v>
      </c>
      <c r="D26" s="54" t="str">
        <f>VLOOKUP(J26,'Lista Zespołów'!$A$4:$E$75,3,FALSE)</f>
        <v>POLONEZ WYSZKÓW 2</v>
      </c>
      <c r="F26" s="2" t="s">
        <v>22</v>
      </c>
      <c r="G26" s="65">
        <v>3</v>
      </c>
      <c r="H26" s="66" t="str">
        <f>$B$1&amp;3</f>
        <v>B3</v>
      </c>
      <c r="I26" s="67" t="s">
        <v>21</v>
      </c>
      <c r="J26" s="68" t="str">
        <f>$B$1&amp;4</f>
        <v>B4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 3</v>
      </c>
      <c r="C28" s="55" t="s">
        <v>21</v>
      </c>
      <c r="D28" s="54" t="str">
        <f>VLOOKUP(J28,'Lista Zespołów'!$A$4:$E$75,3,FALSE)</f>
        <v>POLONEZ WYSZKÓW 2</v>
      </c>
      <c r="F28" s="2" t="s">
        <v>22</v>
      </c>
      <c r="G28" s="65">
        <v>4</v>
      </c>
      <c r="H28" s="66" t="str">
        <f>$B$1&amp;6</f>
        <v>B6</v>
      </c>
      <c r="I28" s="67" t="s">
        <v>21</v>
      </c>
      <c r="J28" s="66" t="str">
        <f>$B$1&amp;4</f>
        <v>B4</v>
      </c>
    </row>
    <row r="29" spans="1:10" ht="17.4">
      <c r="A29" s="50">
        <v>5</v>
      </c>
      <c r="B29" s="54" t="str">
        <f>VLOOKUP(H29,'Lista Zespołów'!$A$4:$E$75,3,FALSE)</f>
        <v>DĘBINA NIEPORĘT 3</v>
      </c>
      <c r="C29" s="55" t="s">
        <v>21</v>
      </c>
      <c r="D29" s="54" t="str">
        <f>VLOOKUP(J29,'Lista Zespołów'!$A$4:$E$75,3,FALSE)</f>
        <v>VARSOVIA 1</v>
      </c>
      <c r="F29" s="2" t="s">
        <v>22</v>
      </c>
      <c r="G29" s="65">
        <v>5</v>
      </c>
      <c r="H29" s="66" t="str">
        <f>$B$1&amp;5</f>
        <v>B5</v>
      </c>
      <c r="I29" s="67" t="s">
        <v>21</v>
      </c>
      <c r="J29" s="66" t="str">
        <f>$B$1&amp;3</f>
        <v>B3</v>
      </c>
    </row>
    <row r="30" spans="1:10" ht="17.4">
      <c r="A30" s="50">
        <v>6</v>
      </c>
      <c r="B30" s="54" t="str">
        <f>VLOOKUP(H30,'Lista Zespołów'!$A$4:$E$75,3,FALSE)</f>
        <v>UKS ATENA WARSZAWA 1</v>
      </c>
      <c r="C30" s="55" t="s">
        <v>21</v>
      </c>
      <c r="D30" s="54" t="str">
        <f>VLOOKUP(J30,'Lista Zespołów'!$A$4:$E$75,3,FALSE)</f>
        <v>OLIMPIA WĘGRÓW 1</v>
      </c>
      <c r="F30" s="2" t="s">
        <v>22</v>
      </c>
      <c r="G30" s="72">
        <v>6</v>
      </c>
      <c r="H30" s="70" t="str">
        <f>$B$1&amp;1</f>
        <v>B1</v>
      </c>
      <c r="I30" s="71" t="s">
        <v>21</v>
      </c>
      <c r="J30" s="70" t="str">
        <f>$B$1&amp;2</f>
        <v>B2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OLIMPIA WĘGRÓW 1</v>
      </c>
      <c r="C32" s="55" t="s">
        <v>21</v>
      </c>
      <c r="D32" s="54" t="str">
        <f>VLOOKUP(J32,'Lista Zespołów'!$A$4:$E$75,3,FALSE)</f>
        <v>RADOMKA RADOM 3</v>
      </c>
      <c r="F32" t="s">
        <v>22</v>
      </c>
      <c r="G32" s="65">
        <v>7</v>
      </c>
      <c r="H32" s="66" t="str">
        <f>$B$1&amp;2</f>
        <v>B2</v>
      </c>
      <c r="I32" s="67" t="s">
        <v>21</v>
      </c>
      <c r="J32" s="66" t="str">
        <f>$B$1&amp;6</f>
        <v>B6</v>
      </c>
    </row>
    <row r="33" spans="1:10" ht="17.4">
      <c r="A33" s="50">
        <v>8</v>
      </c>
      <c r="B33" s="54" t="str">
        <f>VLOOKUP(H33,'Lista Zespołów'!$A$4:$E$75,3,FALSE)</f>
        <v>VARSOVIA 1</v>
      </c>
      <c r="C33" s="55" t="s">
        <v>21</v>
      </c>
      <c r="D33" s="54" t="str">
        <f>VLOOKUP(J33,'Lista Zespołów'!$A$4:$E$75,3,FALSE)</f>
        <v>UKS ATENA WARSZAWA 1</v>
      </c>
      <c r="F33" t="s">
        <v>22</v>
      </c>
      <c r="G33" s="65">
        <v>8</v>
      </c>
      <c r="H33" s="66" t="str">
        <f>$B$1&amp;3</f>
        <v>B3</v>
      </c>
      <c r="I33" s="67" t="s">
        <v>21</v>
      </c>
      <c r="J33" s="66" t="str">
        <f>$B$1&amp;1</f>
        <v>B1</v>
      </c>
    </row>
    <row r="34" spans="1:10" ht="17.4">
      <c r="A34" s="50">
        <v>9</v>
      </c>
      <c r="B34" s="54" t="str">
        <f>VLOOKUP(H34,'Lista Zespołów'!$A$4:$E$75,3,FALSE)</f>
        <v>POLONEZ WYSZKÓW 2</v>
      </c>
      <c r="C34" s="55" t="s">
        <v>21</v>
      </c>
      <c r="D34" s="54" t="str">
        <f>VLOOKUP(J34,'Lista Zespołów'!$A$4:$E$75,3,FALSE)</f>
        <v>DĘBINA NIEPORĘT 3</v>
      </c>
      <c r="F34" t="s">
        <v>22</v>
      </c>
      <c r="G34" s="72">
        <v>9</v>
      </c>
      <c r="H34" s="70" t="str">
        <f>$B$1&amp;4</f>
        <v>B4</v>
      </c>
      <c r="I34" s="71" t="s">
        <v>21</v>
      </c>
      <c r="J34" s="70" t="str">
        <f>$B$1&amp;5</f>
        <v>B5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 3</v>
      </c>
      <c r="C36" s="55" t="s">
        <v>21</v>
      </c>
      <c r="D36" s="54" t="str">
        <f>VLOOKUP(J36,'Lista Zespołów'!$A$4:$E$75,3,FALSE)</f>
        <v>DĘBINA NIEPORĘT 3</v>
      </c>
      <c r="F36" t="s">
        <v>22</v>
      </c>
      <c r="G36" s="72">
        <v>10</v>
      </c>
      <c r="H36" s="70" t="str">
        <f>$B$1&amp;6</f>
        <v>B6</v>
      </c>
      <c r="I36" s="71" t="s">
        <v>21</v>
      </c>
      <c r="J36" s="70" t="str">
        <f>$B$1&amp;5</f>
        <v>B5</v>
      </c>
    </row>
    <row r="37" spans="1:10" ht="17.4">
      <c r="A37" s="50">
        <v>11</v>
      </c>
      <c r="B37" s="54" t="str">
        <f>VLOOKUP(H37,'Lista Zespołów'!$A$4:$E$75,3,FALSE)</f>
        <v>UKS ATENA WARSZAWA 1</v>
      </c>
      <c r="C37" s="55" t="s">
        <v>21</v>
      </c>
      <c r="D37" s="54" t="str">
        <f>VLOOKUP(J37,'Lista Zespołów'!$A$4:$E$75,3,FALSE)</f>
        <v>POLONEZ WYSZKÓW 2</v>
      </c>
      <c r="F37" t="s">
        <v>22</v>
      </c>
      <c r="G37" s="72">
        <v>11</v>
      </c>
      <c r="H37" s="70" t="str">
        <f>$B$1&amp;1</f>
        <v>B1</v>
      </c>
      <c r="I37" s="71" t="s">
        <v>21</v>
      </c>
      <c r="J37" s="70" t="str">
        <f>$B$1&amp;4</f>
        <v>B4</v>
      </c>
    </row>
    <row r="38" spans="1:10" ht="18">
      <c r="A38" s="50">
        <v>12</v>
      </c>
      <c r="B38" s="54" t="str">
        <f>VLOOKUP(H38,'Lista Zespołów'!$A$4:$E$75,3,FALSE)</f>
        <v>OLIMPIA WĘGRÓW 1</v>
      </c>
      <c r="C38" s="57" t="s">
        <v>21</v>
      </c>
      <c r="D38" s="54" t="str">
        <f>VLOOKUP(J38,'Lista Zespołów'!$A$4:$E$75,3,FALSE)</f>
        <v>VARSOVIA 1</v>
      </c>
      <c r="F38" t="s">
        <v>22</v>
      </c>
      <c r="G38" s="72">
        <v>12</v>
      </c>
      <c r="H38" s="70" t="str">
        <f>$B$1&amp;2</f>
        <v>B2</v>
      </c>
      <c r="I38" s="71" t="s">
        <v>21</v>
      </c>
      <c r="J38" s="70" t="str">
        <f>$B$1&amp;3</f>
        <v>B3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VARSOVIA 1</v>
      </c>
      <c r="C40" s="55" t="s">
        <v>21</v>
      </c>
      <c r="D40" s="54" t="str">
        <f>VLOOKUP(J40,'Lista Zespołów'!$A$4:$E$75,3,FALSE)</f>
        <v>RADOMKA RADOM 3</v>
      </c>
      <c r="F40" t="s">
        <v>22</v>
      </c>
      <c r="G40" s="72">
        <v>13</v>
      </c>
      <c r="H40" s="70" t="str">
        <f>$B$1&amp;3</f>
        <v>B3</v>
      </c>
      <c r="I40" s="71" t="s">
        <v>21</v>
      </c>
      <c r="J40" s="70" t="str">
        <f>$B$1&amp;6</f>
        <v>B6</v>
      </c>
    </row>
    <row r="41" spans="1:10" ht="18">
      <c r="A41" s="50">
        <v>14</v>
      </c>
      <c r="B41" s="54" t="str">
        <f>VLOOKUP(H41,'Lista Zespołów'!$A$4:$E$75,3,FALSE)</f>
        <v>POLONEZ WYSZKÓW 2</v>
      </c>
      <c r="C41" s="57" t="s">
        <v>21</v>
      </c>
      <c r="D41" s="54" t="str">
        <f>VLOOKUP(J41,'Lista Zespołów'!$A$4:$E$75,3,FALSE)</f>
        <v>OLIMPIA WĘGRÓW 1</v>
      </c>
      <c r="F41" t="s">
        <v>22</v>
      </c>
      <c r="G41" s="72">
        <v>14</v>
      </c>
      <c r="H41" s="70" t="str">
        <f>$B$1&amp;4</f>
        <v>B4</v>
      </c>
      <c r="I41" s="71" t="s">
        <v>21</v>
      </c>
      <c r="J41" s="70" t="str">
        <f>$B$1&amp;2</f>
        <v>B2</v>
      </c>
    </row>
    <row r="42" spans="1:10" ht="18">
      <c r="A42" s="50">
        <v>15</v>
      </c>
      <c r="B42" s="54" t="str">
        <f>VLOOKUP(H42,'Lista Zespołów'!$A$4:$E$75,3,FALSE)</f>
        <v>DĘBINA NIEPORĘT 3</v>
      </c>
      <c r="C42" s="57" t="s">
        <v>21</v>
      </c>
      <c r="D42" s="54" t="str">
        <f>VLOOKUP(J42,'Lista Zespołów'!$A$4:$E$75,3,FALSE)</f>
        <v>UKS ATENA WARSZAWA 1</v>
      </c>
      <c r="F42" t="s">
        <v>22</v>
      </c>
      <c r="G42" s="72">
        <v>15</v>
      </c>
      <c r="H42" s="70" t="str">
        <f>$B$1&amp;5</f>
        <v>B5</v>
      </c>
      <c r="I42" s="71" t="s">
        <v>21</v>
      </c>
      <c r="J42" s="70" t="str">
        <f>$B$1&amp;1</f>
        <v>B1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H19" sqref="H19"/>
    </sheetView>
  </sheetViews>
  <sheetFormatPr defaultColWidth="9.140625" defaultRowHeight="15"/>
  <cols>
    <col min="1" max="1" width="9.7109375" style="0" customWidth="1"/>
    <col min="2" max="2" width="51.281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C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C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TRÓJKA KOBYŁKA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62</v>
      </c>
      <c r="I4" s="38">
        <f aca="true" t="shared" si="4" ref="I4:I7">_xlfn.IFERROR(G4/H4,0)</f>
        <v>2.0161290322580645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PERŁA ZŁOTOKŁOS 1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113</v>
      </c>
      <c r="H5" s="34">
        <f>SUM(E$15:E$21)</f>
        <v>92</v>
      </c>
      <c r="I5" s="35">
        <f t="shared" si="4"/>
        <v>1.2282608695652173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MUKS KRÓTKA 1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111</v>
      </c>
      <c r="H6" s="37">
        <f>SUM(G$15:G$21)</f>
        <v>79</v>
      </c>
      <c r="I6" s="38">
        <f t="shared" si="4"/>
        <v>1.4050632911392404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ATENA WARSZAWA 2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70</v>
      </c>
      <c r="H7" s="34">
        <f>SUM(I$15:I$21)</f>
        <v>127</v>
      </c>
      <c r="I7" s="35">
        <f t="shared" si="4"/>
        <v>0.5511811023622047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VARSOVIA 2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94</v>
      </c>
      <c r="H8" s="37">
        <f>SUM(K$15:K$21)</f>
        <v>104</v>
      </c>
      <c r="I8" s="38">
        <f>_xlfn.IFERROR(G8/H8,0)</f>
        <v>0.9038461538461539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OLIMPIA WĘGRÓW 3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76</v>
      </c>
      <c r="H9" s="34">
        <f>SUM(M$15:M$21)</f>
        <v>125</v>
      </c>
      <c r="I9" s="35">
        <f aca="true" t="shared" si="7" ref="I9">_xlfn.IFERROR(G9/H9,0)</f>
        <v>0.608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C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TRÓJKA KOBYŁKA 1</v>
      </c>
      <c r="D14" s="110"/>
      <c r="E14" s="109" t="str">
        <f>VLOOKUP($B$1&amp;E13,'Lista Zespołów'!$A$4:$E$75,3,FALSE)</f>
        <v>PERŁA ZŁOTOKŁOS 1</v>
      </c>
      <c r="F14" s="110"/>
      <c r="G14" s="109" t="str">
        <f>VLOOKUP($B$1&amp;G13,'Lista Zespołów'!$A$4:$E$75,3,FALSE)</f>
        <v>MUKS KRÓTKA 1</v>
      </c>
      <c r="H14" s="110"/>
      <c r="I14" s="109" t="str">
        <f>VLOOKUP($B$1&amp;I13,'Lista Zespołów'!$A$4:$E$75,3,FALSE)</f>
        <v>ATENA WARSZAWA 2</v>
      </c>
      <c r="J14" s="110"/>
      <c r="K14" s="115" t="str">
        <f>VLOOKUP($B$1&amp;K13,'Lista Zespołów'!$A$4:$E$75,3,FALSE)</f>
        <v>VARSOVIA 2</v>
      </c>
      <c r="L14" s="116"/>
      <c r="M14" s="109" t="str">
        <f>VLOOKUP($B$1&amp;M13,'Lista Zespołów'!$A$4:$E$75,3,FALSE)</f>
        <v>OLIMPIA WĘGRÓW 3</v>
      </c>
      <c r="N14" s="110"/>
      <c r="O14" s="103"/>
      <c r="P14" s="104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TRÓJKA KOBYŁKA 1</v>
      </c>
      <c r="C15" s="25" t="s">
        <v>16</v>
      </c>
      <c r="D15" s="26" t="s">
        <v>16</v>
      </c>
      <c r="E15" s="19">
        <v>25</v>
      </c>
      <c r="F15" s="30">
        <v>23</v>
      </c>
      <c r="G15" s="19">
        <v>25</v>
      </c>
      <c r="H15" s="30">
        <v>11</v>
      </c>
      <c r="I15" s="19">
        <v>25</v>
      </c>
      <c r="J15" s="30">
        <v>12</v>
      </c>
      <c r="K15" s="19">
        <v>25</v>
      </c>
      <c r="L15" s="30">
        <v>10</v>
      </c>
      <c r="M15" s="19">
        <v>25</v>
      </c>
      <c r="N15" s="30">
        <v>6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PERŁA ZŁOTOKŁOS 1</v>
      </c>
      <c r="C16" s="87">
        <f>IF(F15="","",F15)</f>
        <v>23</v>
      </c>
      <c r="D16" s="88">
        <f>IF(E15="","",E15)</f>
        <v>25</v>
      </c>
      <c r="E16" s="27" t="s">
        <v>16</v>
      </c>
      <c r="F16" s="28" t="s">
        <v>16</v>
      </c>
      <c r="G16" s="23">
        <v>15</v>
      </c>
      <c r="H16" s="31">
        <v>25</v>
      </c>
      <c r="I16" s="23">
        <v>25</v>
      </c>
      <c r="J16" s="31">
        <v>13</v>
      </c>
      <c r="K16" s="23">
        <v>25</v>
      </c>
      <c r="L16" s="31">
        <v>18</v>
      </c>
      <c r="M16" s="23">
        <v>25</v>
      </c>
      <c r="N16" s="31">
        <v>11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MUKS KRÓTKA 1</v>
      </c>
      <c r="C17" s="86">
        <f>IF(H15="","",H15)</f>
        <v>11</v>
      </c>
      <c r="D17" s="89">
        <f>IF(G15="","",G15)</f>
        <v>25</v>
      </c>
      <c r="E17" s="86">
        <f>IF(H16="","",H16)</f>
        <v>25</v>
      </c>
      <c r="F17" s="89">
        <f>IF(G16="","",G16)</f>
        <v>15</v>
      </c>
      <c r="G17" s="29" t="s">
        <v>16</v>
      </c>
      <c r="H17" s="26" t="s">
        <v>16</v>
      </c>
      <c r="I17" s="24">
        <v>25</v>
      </c>
      <c r="J17" s="30">
        <v>12</v>
      </c>
      <c r="K17" s="24">
        <v>25</v>
      </c>
      <c r="L17" s="30">
        <v>16</v>
      </c>
      <c r="M17" s="24">
        <v>25</v>
      </c>
      <c r="N17" s="30">
        <v>11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ATENA WARSZAWA 2</v>
      </c>
      <c r="C18" s="87">
        <f>IF(J15="","",J15)</f>
        <v>12</v>
      </c>
      <c r="D18" s="88">
        <f>IF(I15="","",I15)</f>
        <v>25</v>
      </c>
      <c r="E18" s="87">
        <f>IF(J16="","",J16)</f>
        <v>13</v>
      </c>
      <c r="F18" s="88">
        <f>IF(I16="","",I16)</f>
        <v>25</v>
      </c>
      <c r="G18" s="87">
        <f>IF(J17="","",J17)</f>
        <v>12</v>
      </c>
      <c r="H18" s="88">
        <f>IF(I17="","",I17)</f>
        <v>25</v>
      </c>
      <c r="I18" s="27" t="s">
        <v>16</v>
      </c>
      <c r="J18" s="28" t="s">
        <v>16</v>
      </c>
      <c r="K18" s="23">
        <v>8</v>
      </c>
      <c r="L18" s="31">
        <v>25</v>
      </c>
      <c r="M18" s="23">
        <v>25</v>
      </c>
      <c r="N18" s="31">
        <v>27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VARSOVIA 2</v>
      </c>
      <c r="C19" s="87">
        <f>IF(L15="","",L15)</f>
        <v>10</v>
      </c>
      <c r="D19" s="88">
        <f>IF(K15="","",K15)</f>
        <v>25</v>
      </c>
      <c r="E19" s="87">
        <f>IF(L16="","",L16)</f>
        <v>18</v>
      </c>
      <c r="F19" s="88">
        <f>IF(K16="","",K16)</f>
        <v>25</v>
      </c>
      <c r="G19" s="87">
        <f>IF(L17="","",L17)</f>
        <v>16</v>
      </c>
      <c r="H19" s="88">
        <f>IF(K17="","",K17)</f>
        <v>25</v>
      </c>
      <c r="I19" s="87">
        <f>IF(L18="","",L18)</f>
        <v>25</v>
      </c>
      <c r="J19" s="88">
        <f>IF(K18="","",K18)</f>
        <v>8</v>
      </c>
      <c r="K19" s="27" t="s">
        <v>16</v>
      </c>
      <c r="L19" s="60" t="s">
        <v>16</v>
      </c>
      <c r="M19" s="24">
        <v>25</v>
      </c>
      <c r="N19" s="30">
        <v>21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OLIMPIA WĘGRÓW 3</v>
      </c>
      <c r="C20" s="87">
        <f>IF(N15="","",N15)</f>
        <v>6</v>
      </c>
      <c r="D20" s="88">
        <f>IF(M15="","",M15)</f>
        <v>25</v>
      </c>
      <c r="E20" s="87">
        <f>IF(N16="","",N16)</f>
        <v>11</v>
      </c>
      <c r="F20" s="88">
        <f>IF(M16="","",M16)</f>
        <v>25</v>
      </c>
      <c r="G20" s="87">
        <f>IF(N17="","",N17)</f>
        <v>11</v>
      </c>
      <c r="H20" s="88">
        <f>IF(M17="","",M17)</f>
        <v>25</v>
      </c>
      <c r="I20" s="87">
        <f>IF(N18="","",N18)</f>
        <v>27</v>
      </c>
      <c r="J20" s="88">
        <f>IF(M18="","",M18)</f>
        <v>25</v>
      </c>
      <c r="K20" s="87">
        <f>IF(N19="","",N19)</f>
        <v>21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TRÓJKA KOBYŁKA 1</v>
      </c>
      <c r="C24" s="55" t="s">
        <v>21</v>
      </c>
      <c r="D24" s="54" t="str">
        <f>VLOOKUP(J24,'Lista Zespołów'!$A$4:$E$75,3,FALSE)</f>
        <v>OLIMPIA WĘGRÓW 3</v>
      </c>
      <c r="F24" s="2" t="s">
        <v>22</v>
      </c>
      <c r="G24" s="65">
        <v>1</v>
      </c>
      <c r="H24" s="66" t="str">
        <f>$B$1&amp;1</f>
        <v>C1</v>
      </c>
      <c r="I24" s="67" t="s">
        <v>21</v>
      </c>
      <c r="J24" s="66" t="str">
        <f>$B$1&amp;6</f>
        <v>C6</v>
      </c>
    </row>
    <row r="25" spans="1:10" s="2" customFormat="1" ht="17.4">
      <c r="A25" s="50">
        <v>2</v>
      </c>
      <c r="B25" s="54" t="str">
        <f>VLOOKUP(H25,'Lista Zespołów'!$A$4:$E$75,3,FALSE)</f>
        <v>PERŁA ZŁOTOKŁOS 1</v>
      </c>
      <c r="C25" s="55" t="s">
        <v>21</v>
      </c>
      <c r="D25" s="54" t="str">
        <f>VLOOKUP(J25,'Lista Zespołów'!$A$4:$E$75,3,FALSE)</f>
        <v>VARSOVIA 2</v>
      </c>
      <c r="F25" s="2" t="s">
        <v>22</v>
      </c>
      <c r="G25" s="65">
        <v>2</v>
      </c>
      <c r="H25" s="66" t="str">
        <f>$B$1&amp;2</f>
        <v>C2</v>
      </c>
      <c r="I25" s="67" t="s">
        <v>21</v>
      </c>
      <c r="J25" s="66" t="str">
        <f>$B$1&amp;5</f>
        <v>C5</v>
      </c>
    </row>
    <row r="26" spans="1:10" s="2" customFormat="1" ht="17.4">
      <c r="A26" s="50">
        <v>3</v>
      </c>
      <c r="B26" s="54" t="str">
        <f>VLOOKUP(H26,'Lista Zespołów'!$A$4:$E$75,3,FALSE)</f>
        <v>MUKS KRÓTKA 1</v>
      </c>
      <c r="C26" s="55" t="s">
        <v>21</v>
      </c>
      <c r="D26" s="54" t="str">
        <f>VLOOKUP(J26,'Lista Zespołów'!$A$4:$E$75,3,FALSE)</f>
        <v>ATENA WARSZAWA 2</v>
      </c>
      <c r="F26" s="2" t="s">
        <v>22</v>
      </c>
      <c r="G26" s="65">
        <v>3</v>
      </c>
      <c r="H26" s="66" t="str">
        <f>$B$1&amp;3</f>
        <v>C3</v>
      </c>
      <c r="I26" s="67" t="s">
        <v>21</v>
      </c>
      <c r="J26" s="68" t="str">
        <f>$B$1&amp;4</f>
        <v>C4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OLIMPIA WĘGRÓW 3</v>
      </c>
      <c r="C28" s="55" t="s">
        <v>21</v>
      </c>
      <c r="D28" s="54" t="str">
        <f>VLOOKUP(J28,'Lista Zespołów'!$A$4:$E$75,3,FALSE)</f>
        <v>ATENA WARSZAWA 2</v>
      </c>
      <c r="F28" s="2" t="s">
        <v>22</v>
      </c>
      <c r="G28" s="65">
        <v>4</v>
      </c>
      <c r="H28" s="66" t="str">
        <f>$B$1&amp;6</f>
        <v>C6</v>
      </c>
      <c r="I28" s="67" t="s">
        <v>21</v>
      </c>
      <c r="J28" s="66" t="str">
        <f>$B$1&amp;4</f>
        <v>C4</v>
      </c>
    </row>
    <row r="29" spans="1:10" ht="17.4">
      <c r="A29" s="50">
        <v>5</v>
      </c>
      <c r="B29" s="54" t="str">
        <f>VLOOKUP(H29,'Lista Zespołów'!$A$4:$E$75,3,FALSE)</f>
        <v>VARSOVIA 2</v>
      </c>
      <c r="C29" s="55" t="s">
        <v>21</v>
      </c>
      <c r="D29" s="54" t="str">
        <f>VLOOKUP(J29,'Lista Zespołów'!$A$4:$E$75,3,FALSE)</f>
        <v>MUKS KRÓTKA 1</v>
      </c>
      <c r="F29" s="2" t="s">
        <v>22</v>
      </c>
      <c r="G29" s="65">
        <v>5</v>
      </c>
      <c r="H29" s="66" t="str">
        <f>$B$1&amp;5</f>
        <v>C5</v>
      </c>
      <c r="I29" s="67" t="s">
        <v>21</v>
      </c>
      <c r="J29" s="66" t="str">
        <f>$B$1&amp;3</f>
        <v>C3</v>
      </c>
    </row>
    <row r="30" spans="1:10" ht="17.4">
      <c r="A30" s="50">
        <v>6</v>
      </c>
      <c r="B30" s="54" t="str">
        <f>VLOOKUP(H30,'Lista Zespołów'!$A$4:$E$75,3,FALSE)</f>
        <v>TRÓJKA KOBYŁKA 1</v>
      </c>
      <c r="C30" s="55" t="s">
        <v>21</v>
      </c>
      <c r="D30" s="54" t="str">
        <f>VLOOKUP(J30,'Lista Zespołów'!$A$4:$E$75,3,FALSE)</f>
        <v>PERŁA ZŁOTOKŁOS 1</v>
      </c>
      <c r="F30" s="2" t="s">
        <v>22</v>
      </c>
      <c r="G30" s="72">
        <v>6</v>
      </c>
      <c r="H30" s="70" t="str">
        <f>$B$1&amp;1</f>
        <v>C1</v>
      </c>
      <c r="I30" s="71" t="s">
        <v>21</v>
      </c>
      <c r="J30" s="70" t="str">
        <f>$B$1&amp;2</f>
        <v>C2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PERŁA ZŁOTOKŁOS 1</v>
      </c>
      <c r="C32" s="55" t="s">
        <v>21</v>
      </c>
      <c r="D32" s="54" t="str">
        <f>VLOOKUP(J32,'Lista Zespołów'!$A$4:$E$75,3,FALSE)</f>
        <v>OLIMPIA WĘGRÓW 3</v>
      </c>
      <c r="F32" t="s">
        <v>22</v>
      </c>
      <c r="G32" s="65">
        <v>7</v>
      </c>
      <c r="H32" s="66" t="str">
        <f>$B$1&amp;2</f>
        <v>C2</v>
      </c>
      <c r="I32" s="67" t="s">
        <v>21</v>
      </c>
      <c r="J32" s="66" t="str">
        <f>$B$1&amp;6</f>
        <v>C6</v>
      </c>
    </row>
    <row r="33" spans="1:10" ht="17.4">
      <c r="A33" s="50">
        <v>8</v>
      </c>
      <c r="B33" s="54" t="str">
        <f>VLOOKUP(H33,'Lista Zespołów'!$A$4:$E$75,3,FALSE)</f>
        <v>MUKS KRÓTKA 1</v>
      </c>
      <c r="C33" s="55" t="s">
        <v>21</v>
      </c>
      <c r="D33" s="54" t="str">
        <f>VLOOKUP(J33,'Lista Zespołów'!$A$4:$E$75,3,FALSE)</f>
        <v>TRÓJKA KOBYŁKA 1</v>
      </c>
      <c r="F33" t="s">
        <v>22</v>
      </c>
      <c r="G33" s="65">
        <v>8</v>
      </c>
      <c r="H33" s="66" t="str">
        <f>$B$1&amp;3</f>
        <v>C3</v>
      </c>
      <c r="I33" s="67" t="s">
        <v>21</v>
      </c>
      <c r="J33" s="66" t="str">
        <f>$B$1&amp;1</f>
        <v>C1</v>
      </c>
    </row>
    <row r="34" spans="1:10" ht="17.4">
      <c r="A34" s="50">
        <v>9</v>
      </c>
      <c r="B34" s="54" t="str">
        <f>VLOOKUP(H34,'Lista Zespołów'!$A$4:$E$75,3,FALSE)</f>
        <v>ATENA WARSZAWA 2</v>
      </c>
      <c r="C34" s="55" t="s">
        <v>21</v>
      </c>
      <c r="D34" s="54" t="str">
        <f>VLOOKUP(J34,'Lista Zespołów'!$A$4:$E$75,3,FALSE)</f>
        <v>VARSOVIA 2</v>
      </c>
      <c r="F34" t="s">
        <v>22</v>
      </c>
      <c r="G34" s="72">
        <v>9</v>
      </c>
      <c r="H34" s="70" t="str">
        <f>$B$1&amp;4</f>
        <v>C4</v>
      </c>
      <c r="I34" s="71" t="s">
        <v>21</v>
      </c>
      <c r="J34" s="70" t="str">
        <f>$B$1&amp;5</f>
        <v>C5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OLIMPIA WĘGRÓW 3</v>
      </c>
      <c r="C36" s="55" t="s">
        <v>21</v>
      </c>
      <c r="D36" s="54" t="str">
        <f>VLOOKUP(J36,'Lista Zespołów'!$A$4:$E$75,3,FALSE)</f>
        <v>VARSOVIA 2</v>
      </c>
      <c r="F36" t="s">
        <v>22</v>
      </c>
      <c r="G36" s="72">
        <v>10</v>
      </c>
      <c r="H36" s="70" t="str">
        <f>$B$1&amp;6</f>
        <v>C6</v>
      </c>
      <c r="I36" s="71" t="s">
        <v>21</v>
      </c>
      <c r="J36" s="70" t="str">
        <f>$B$1&amp;5</f>
        <v>C5</v>
      </c>
    </row>
    <row r="37" spans="1:10" ht="17.4">
      <c r="A37" s="50">
        <v>11</v>
      </c>
      <c r="B37" s="54" t="str">
        <f>VLOOKUP(H37,'Lista Zespołów'!$A$4:$E$75,3,FALSE)</f>
        <v>TRÓJKA KOBYŁKA 1</v>
      </c>
      <c r="C37" s="55" t="s">
        <v>21</v>
      </c>
      <c r="D37" s="54" t="str">
        <f>VLOOKUP(J37,'Lista Zespołów'!$A$4:$E$75,3,FALSE)</f>
        <v>ATENA WARSZAWA 2</v>
      </c>
      <c r="F37" t="s">
        <v>22</v>
      </c>
      <c r="G37" s="72">
        <v>11</v>
      </c>
      <c r="H37" s="70" t="str">
        <f>$B$1&amp;1</f>
        <v>C1</v>
      </c>
      <c r="I37" s="71" t="s">
        <v>21</v>
      </c>
      <c r="J37" s="70" t="str">
        <f>$B$1&amp;4</f>
        <v>C4</v>
      </c>
    </row>
    <row r="38" spans="1:10" ht="18">
      <c r="A38" s="50">
        <v>12</v>
      </c>
      <c r="B38" s="54" t="str">
        <f>VLOOKUP(H38,'Lista Zespołów'!$A$4:$E$75,3,FALSE)</f>
        <v>PERŁA ZŁOTOKŁOS 1</v>
      </c>
      <c r="C38" s="57" t="s">
        <v>21</v>
      </c>
      <c r="D38" s="54" t="str">
        <f>VLOOKUP(J38,'Lista Zespołów'!$A$4:$E$75,3,FALSE)</f>
        <v>MUKS KRÓTKA 1</v>
      </c>
      <c r="F38" t="s">
        <v>22</v>
      </c>
      <c r="G38" s="72">
        <v>12</v>
      </c>
      <c r="H38" s="70" t="str">
        <f>$B$1&amp;2</f>
        <v>C2</v>
      </c>
      <c r="I38" s="71" t="s">
        <v>21</v>
      </c>
      <c r="J38" s="70" t="str">
        <f>$B$1&amp;3</f>
        <v>C3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MUKS KRÓTKA 1</v>
      </c>
      <c r="C40" s="55" t="s">
        <v>21</v>
      </c>
      <c r="D40" s="54" t="str">
        <f>VLOOKUP(J40,'Lista Zespołów'!$A$4:$E$75,3,FALSE)</f>
        <v>OLIMPIA WĘGRÓW 3</v>
      </c>
      <c r="F40" t="s">
        <v>22</v>
      </c>
      <c r="G40" s="72">
        <v>13</v>
      </c>
      <c r="H40" s="70" t="str">
        <f>$B$1&amp;3</f>
        <v>C3</v>
      </c>
      <c r="I40" s="71" t="s">
        <v>21</v>
      </c>
      <c r="J40" s="70" t="str">
        <f>$B$1&amp;6</f>
        <v>C6</v>
      </c>
    </row>
    <row r="41" spans="1:10" ht="18">
      <c r="A41" s="50">
        <v>14</v>
      </c>
      <c r="B41" s="54" t="str">
        <f>VLOOKUP(H41,'Lista Zespołów'!$A$4:$E$75,3,FALSE)</f>
        <v>ATENA WARSZAWA 2</v>
      </c>
      <c r="C41" s="57" t="s">
        <v>21</v>
      </c>
      <c r="D41" s="54" t="str">
        <f>VLOOKUP(J41,'Lista Zespołów'!$A$4:$E$75,3,FALSE)</f>
        <v>PERŁA ZŁOTOKŁOS 1</v>
      </c>
      <c r="F41" t="s">
        <v>22</v>
      </c>
      <c r="G41" s="72">
        <v>14</v>
      </c>
      <c r="H41" s="70" t="str">
        <f>$B$1&amp;4</f>
        <v>C4</v>
      </c>
      <c r="I41" s="71" t="s">
        <v>21</v>
      </c>
      <c r="J41" s="70" t="str">
        <f>$B$1&amp;2</f>
        <v>C2</v>
      </c>
    </row>
    <row r="42" spans="1:10" ht="18">
      <c r="A42" s="50">
        <v>15</v>
      </c>
      <c r="B42" s="54" t="str">
        <f>VLOOKUP(H42,'Lista Zespołów'!$A$4:$E$75,3,FALSE)</f>
        <v>VARSOVIA 2</v>
      </c>
      <c r="C42" s="59" t="s">
        <v>21</v>
      </c>
      <c r="D42" s="54" t="str">
        <f>VLOOKUP(J42,'Lista Zespołów'!$A$4:$E$75,3,FALSE)</f>
        <v>TRÓJKA KOBYŁKA 1</v>
      </c>
      <c r="F42" t="s">
        <v>22</v>
      </c>
      <c r="G42" s="72">
        <v>15</v>
      </c>
      <c r="H42" s="70" t="str">
        <f>$B$1&amp;5</f>
        <v>C5</v>
      </c>
      <c r="I42" s="71" t="s">
        <v>21</v>
      </c>
      <c r="J42" s="70" t="str">
        <f>$B$1&amp;1</f>
        <v>C1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3">
      <selection activeCell="W16" sqref="W16"/>
    </sheetView>
  </sheetViews>
  <sheetFormatPr defaultColWidth="9.140625" defaultRowHeight="15"/>
  <cols>
    <col min="1" max="1" width="9.7109375" style="0" customWidth="1"/>
    <col min="2" max="2" width="46.8515625" style="0" bestFit="1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D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D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KKS KOZIENICE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126</v>
      </c>
      <c r="H4" s="37">
        <f>SUM(C$15:C$21)</f>
        <v>49</v>
      </c>
      <c r="I4" s="38">
        <f aca="true" t="shared" si="4" ref="I4:I7">_xlfn.IFERROR(G4/H4,0)</f>
        <v>2.5714285714285716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DĘBINA NIEPORĘT 2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110</v>
      </c>
      <c r="H5" s="34">
        <f>SUM(E$15:E$21)</f>
        <v>70</v>
      </c>
      <c r="I5" s="35">
        <f t="shared" si="4"/>
        <v>1.5714285714285714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TRÓJKA KOBYŁKA 2</v>
      </c>
      <c r="C6" s="36">
        <f t="shared" si="0"/>
        <v>6</v>
      </c>
      <c r="D6" s="37">
        <f t="shared" si="1"/>
        <v>3</v>
      </c>
      <c r="E6" s="37">
        <f t="shared" si="2"/>
        <v>2</v>
      </c>
      <c r="F6" s="37">
        <f t="shared" si="3"/>
        <v>5</v>
      </c>
      <c r="G6" s="37">
        <f>SUM(H$15:H$21)</f>
        <v>122</v>
      </c>
      <c r="H6" s="37">
        <f>SUM(G$15:G$21)</f>
        <v>74</v>
      </c>
      <c r="I6" s="38">
        <f t="shared" si="4"/>
        <v>1.6486486486486487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PERŁA ZŁOTOKŁOS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76</v>
      </c>
      <c r="H7" s="34">
        <f>SUM(I$15:I$21)</f>
        <v>93</v>
      </c>
      <c r="I7" s="35">
        <f t="shared" si="4"/>
        <v>0.8172043010752689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KS HALINÓW 2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0</v>
      </c>
      <c r="H8" s="37">
        <f>SUM(K$15:K$21)</f>
        <v>125</v>
      </c>
      <c r="I8" s="38">
        <f>_xlfn.IFERROR(G8/H8,0)</f>
        <v>0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RADOMKA RADOM 6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77</v>
      </c>
      <c r="H9" s="34">
        <f>SUM(M$15:M$21)</f>
        <v>100</v>
      </c>
      <c r="I9" s="35">
        <f aca="true" t="shared" si="7" ref="I9">_xlfn.IFERROR(G9/H9,0)</f>
        <v>0.77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D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KKS KOZIENICE 1</v>
      </c>
      <c r="D14" s="110"/>
      <c r="E14" s="109" t="str">
        <f>VLOOKUP($B$1&amp;E13,'Lista Zespołów'!$A$4:$E$75,3,FALSE)</f>
        <v>DĘBINA NIEPORĘT 2</v>
      </c>
      <c r="F14" s="110"/>
      <c r="G14" s="109" t="str">
        <f>VLOOKUP($B$1&amp;G13,'Lista Zespołów'!$A$4:$E$75,3,FALSE)</f>
        <v>TRÓJKA KOBYŁKA 2</v>
      </c>
      <c r="H14" s="110"/>
      <c r="I14" s="109" t="str">
        <f>VLOOKUP($B$1&amp;I13,'Lista Zespołów'!$A$4:$E$75,3,FALSE)</f>
        <v>PERŁA ZŁOTOKŁOS 2</v>
      </c>
      <c r="J14" s="110"/>
      <c r="K14" s="115" t="str">
        <f>VLOOKUP($B$1&amp;K13,'Lista Zespołów'!$A$4:$E$75,3,FALSE)</f>
        <v>KS HALINÓW 2</v>
      </c>
      <c r="L14" s="116"/>
      <c r="M14" s="109" t="str">
        <f>VLOOKUP($B$1&amp;M13,'Lista Zespołów'!$A$4:$E$75,3,FALSE)</f>
        <v>RADOMKA RADOM 6</v>
      </c>
      <c r="N14" s="110"/>
      <c r="O14" s="103"/>
      <c r="P14" s="104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KKS KOZIENICE 1</v>
      </c>
      <c r="C15" s="25" t="s">
        <v>16</v>
      </c>
      <c r="D15" s="26" t="s">
        <v>16</v>
      </c>
      <c r="E15" s="19">
        <v>25</v>
      </c>
      <c r="F15" s="30">
        <v>10</v>
      </c>
      <c r="G15" s="19">
        <v>26</v>
      </c>
      <c r="H15" s="30">
        <v>24</v>
      </c>
      <c r="I15" s="19">
        <v>25</v>
      </c>
      <c r="J15" s="30">
        <v>6</v>
      </c>
      <c r="K15" s="19">
        <v>25</v>
      </c>
      <c r="L15" s="30">
        <v>0</v>
      </c>
      <c r="M15" s="19">
        <v>25</v>
      </c>
      <c r="N15" s="30">
        <v>9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DĘBINA NIEPORĘT 2</v>
      </c>
      <c r="C16" s="87">
        <f>IF(F15="","",F15)</f>
        <v>10</v>
      </c>
      <c r="D16" s="88">
        <f>IF(E15="","",E15)</f>
        <v>25</v>
      </c>
      <c r="E16" s="27" t="s">
        <v>16</v>
      </c>
      <c r="F16" s="28" t="s">
        <v>16</v>
      </c>
      <c r="G16" s="23">
        <v>25</v>
      </c>
      <c r="H16" s="31">
        <v>23</v>
      </c>
      <c r="I16" s="23">
        <v>25</v>
      </c>
      <c r="J16" s="31">
        <v>9</v>
      </c>
      <c r="K16" s="23">
        <v>25</v>
      </c>
      <c r="L16" s="31">
        <v>0</v>
      </c>
      <c r="M16" s="23">
        <v>25</v>
      </c>
      <c r="N16" s="31">
        <v>13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TRÓJKA KOBYŁKA 2</v>
      </c>
      <c r="C17" s="86">
        <f>IF(H15="","",H15)</f>
        <v>24</v>
      </c>
      <c r="D17" s="89">
        <f>IF(G15="","",G15)</f>
        <v>26</v>
      </c>
      <c r="E17" s="86">
        <f>IF(H16="","",H16)</f>
        <v>23</v>
      </c>
      <c r="F17" s="89">
        <f>IF(G16="","",G16)</f>
        <v>25</v>
      </c>
      <c r="G17" s="29" t="s">
        <v>16</v>
      </c>
      <c r="H17" s="26" t="s">
        <v>16</v>
      </c>
      <c r="I17" s="24">
        <v>25</v>
      </c>
      <c r="J17" s="30">
        <v>11</v>
      </c>
      <c r="K17" s="24">
        <v>25</v>
      </c>
      <c r="L17" s="30">
        <v>0</v>
      </c>
      <c r="M17" s="24">
        <v>25</v>
      </c>
      <c r="N17" s="30">
        <v>12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PERŁA ZŁOTOKŁOS 2</v>
      </c>
      <c r="C18" s="87">
        <f>IF(J15="","",J15)</f>
        <v>6</v>
      </c>
      <c r="D18" s="88">
        <f>IF(I15="","",I15)</f>
        <v>25</v>
      </c>
      <c r="E18" s="87">
        <f>IF(J16="","",J16)</f>
        <v>9</v>
      </c>
      <c r="F18" s="88">
        <f>IF(I16="","",I16)</f>
        <v>25</v>
      </c>
      <c r="G18" s="87">
        <f>IF(J17="","",J17)</f>
        <v>11</v>
      </c>
      <c r="H18" s="88">
        <f>IF(I17="","",I17)</f>
        <v>25</v>
      </c>
      <c r="I18" s="27" t="s">
        <v>16</v>
      </c>
      <c r="J18" s="28" t="s">
        <v>16</v>
      </c>
      <c r="K18" s="23">
        <v>25</v>
      </c>
      <c r="L18" s="31">
        <v>0</v>
      </c>
      <c r="M18" s="23">
        <v>25</v>
      </c>
      <c r="N18" s="31">
        <v>18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KS HALINÓW 2</v>
      </c>
      <c r="C19" s="87">
        <f>IF(L15="","",L15)</f>
        <v>0</v>
      </c>
      <c r="D19" s="88">
        <f>IF(K15="","",K15)</f>
        <v>25</v>
      </c>
      <c r="E19" s="87">
        <f>IF(L16="","",L16)</f>
        <v>0</v>
      </c>
      <c r="F19" s="88">
        <f>IF(K16="","",K16)</f>
        <v>25</v>
      </c>
      <c r="G19" s="87">
        <f>IF(L17="","",L17)</f>
        <v>0</v>
      </c>
      <c r="H19" s="88">
        <f>IF(K17="","",K17)</f>
        <v>25</v>
      </c>
      <c r="I19" s="87">
        <f>IF(L18="","",L18)</f>
        <v>0</v>
      </c>
      <c r="J19" s="88">
        <f>IF(K18="","",K18)</f>
        <v>25</v>
      </c>
      <c r="K19" s="27" t="s">
        <v>16</v>
      </c>
      <c r="L19" s="60" t="s">
        <v>16</v>
      </c>
      <c r="M19" s="24">
        <v>0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RADOMKA RADOM 6</v>
      </c>
      <c r="C20" s="87">
        <f>IF(N15="","",N15)</f>
        <v>9</v>
      </c>
      <c r="D20" s="88">
        <f>IF(M15="","",M15)</f>
        <v>25</v>
      </c>
      <c r="E20" s="87">
        <f>IF(N16="","",N16)</f>
        <v>13</v>
      </c>
      <c r="F20" s="88">
        <f>IF(M16="","",M16)</f>
        <v>25</v>
      </c>
      <c r="G20" s="87">
        <f>IF(N17="","",N17)</f>
        <v>12</v>
      </c>
      <c r="H20" s="88">
        <f>IF(M17="","",M17)</f>
        <v>25</v>
      </c>
      <c r="I20" s="87">
        <f>IF(N18="","",N18)</f>
        <v>18</v>
      </c>
      <c r="J20" s="88">
        <f>IF(M18="","",M18)</f>
        <v>25</v>
      </c>
      <c r="K20" s="87">
        <f>IF(N19="","",N19)</f>
        <v>25</v>
      </c>
      <c r="L20" s="88">
        <f>IF(M19="","",M19)</f>
        <v>0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KKS KOZIENICE 1</v>
      </c>
      <c r="C24" s="55" t="s">
        <v>21</v>
      </c>
      <c r="D24" s="54" t="str">
        <f>VLOOKUP(J24,'Lista Zespołów'!$A$4:$E$75,3,FALSE)</f>
        <v>RADOMKA RADOM 6</v>
      </c>
      <c r="F24" s="2" t="s">
        <v>22</v>
      </c>
      <c r="G24" s="65">
        <v>1</v>
      </c>
      <c r="H24" s="66" t="str">
        <f>$B$1&amp;1</f>
        <v>D1</v>
      </c>
      <c r="I24" s="67" t="s">
        <v>21</v>
      </c>
      <c r="J24" s="66" t="str">
        <f>$B$1&amp;6</f>
        <v>D6</v>
      </c>
    </row>
    <row r="25" spans="1:10" s="2" customFormat="1" ht="17.4">
      <c r="A25" s="50">
        <v>2</v>
      </c>
      <c r="B25" s="54" t="str">
        <f>VLOOKUP(H25,'Lista Zespołów'!$A$4:$E$75,3,FALSE)</f>
        <v>DĘBINA NIEPORĘT 2</v>
      </c>
      <c r="C25" s="55" t="s">
        <v>21</v>
      </c>
      <c r="D25" s="54" t="str">
        <f>VLOOKUP(J25,'Lista Zespołów'!$A$4:$E$75,3,FALSE)</f>
        <v>KS HALINÓW 2</v>
      </c>
      <c r="F25" s="2" t="s">
        <v>22</v>
      </c>
      <c r="G25" s="65">
        <v>2</v>
      </c>
      <c r="H25" s="66" t="str">
        <f>$B$1&amp;2</f>
        <v>D2</v>
      </c>
      <c r="I25" s="67" t="s">
        <v>21</v>
      </c>
      <c r="J25" s="66" t="str">
        <f>$B$1&amp;5</f>
        <v>D5</v>
      </c>
    </row>
    <row r="26" spans="1:10" s="2" customFormat="1" ht="17.4">
      <c r="A26" s="50">
        <v>3</v>
      </c>
      <c r="B26" s="54" t="str">
        <f>VLOOKUP(H26,'Lista Zespołów'!$A$4:$E$75,3,FALSE)</f>
        <v>TRÓJKA KOBYŁKA 2</v>
      </c>
      <c r="C26" s="55" t="s">
        <v>21</v>
      </c>
      <c r="D26" s="54" t="str">
        <f>VLOOKUP(J26,'Lista Zespołów'!$A$4:$E$75,3,FALSE)</f>
        <v>PERŁA ZŁOTOKŁOS 2</v>
      </c>
      <c r="F26" s="2" t="s">
        <v>22</v>
      </c>
      <c r="G26" s="65">
        <v>3</v>
      </c>
      <c r="H26" s="66" t="str">
        <f>$B$1&amp;3</f>
        <v>D3</v>
      </c>
      <c r="I26" s="67" t="s">
        <v>21</v>
      </c>
      <c r="J26" s="68" t="str">
        <f>$B$1&amp;4</f>
        <v>D4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RADOMKA RADOM 6</v>
      </c>
      <c r="C28" s="55" t="s">
        <v>21</v>
      </c>
      <c r="D28" s="54" t="str">
        <f>VLOOKUP(J28,'Lista Zespołów'!$A$4:$E$75,3,FALSE)</f>
        <v>PERŁA ZŁOTOKŁOS 2</v>
      </c>
      <c r="F28" s="2" t="s">
        <v>22</v>
      </c>
      <c r="G28" s="65">
        <v>4</v>
      </c>
      <c r="H28" s="66" t="str">
        <f>$B$1&amp;6</f>
        <v>D6</v>
      </c>
      <c r="I28" s="67" t="s">
        <v>21</v>
      </c>
      <c r="J28" s="66" t="str">
        <f>$B$1&amp;4</f>
        <v>D4</v>
      </c>
    </row>
    <row r="29" spans="1:10" ht="17.4">
      <c r="A29" s="50">
        <v>5</v>
      </c>
      <c r="B29" s="54" t="str">
        <f>VLOOKUP(H29,'Lista Zespołów'!$A$4:$E$75,3,FALSE)</f>
        <v>KS HALINÓW 2</v>
      </c>
      <c r="C29" s="55" t="s">
        <v>21</v>
      </c>
      <c r="D29" s="54" t="str">
        <f>VLOOKUP(J29,'Lista Zespołów'!$A$4:$E$75,3,FALSE)</f>
        <v>TRÓJKA KOBYŁKA 2</v>
      </c>
      <c r="F29" s="2" t="s">
        <v>22</v>
      </c>
      <c r="G29" s="65">
        <v>5</v>
      </c>
      <c r="H29" s="66" t="str">
        <f>$B$1&amp;5</f>
        <v>D5</v>
      </c>
      <c r="I29" s="67" t="s">
        <v>21</v>
      </c>
      <c r="J29" s="66" t="str">
        <f>$B$1&amp;3</f>
        <v>D3</v>
      </c>
    </row>
    <row r="30" spans="1:10" ht="17.4">
      <c r="A30" s="50">
        <v>6</v>
      </c>
      <c r="B30" s="54" t="str">
        <f>VLOOKUP(H30,'Lista Zespołów'!$A$4:$E$75,3,FALSE)</f>
        <v>KKS KOZIENICE 1</v>
      </c>
      <c r="C30" s="55" t="s">
        <v>21</v>
      </c>
      <c r="D30" s="54" t="str">
        <f>VLOOKUP(J30,'Lista Zespołów'!$A$4:$E$75,3,FALSE)</f>
        <v>DĘBINA NIEPORĘT 2</v>
      </c>
      <c r="F30" s="2" t="s">
        <v>22</v>
      </c>
      <c r="G30" s="72">
        <v>6</v>
      </c>
      <c r="H30" s="70" t="str">
        <f>$B$1&amp;1</f>
        <v>D1</v>
      </c>
      <c r="I30" s="71" t="s">
        <v>21</v>
      </c>
      <c r="J30" s="70" t="str">
        <f>$B$1&amp;2</f>
        <v>D2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DĘBINA NIEPORĘT 2</v>
      </c>
      <c r="C32" s="55" t="s">
        <v>21</v>
      </c>
      <c r="D32" s="54" t="str">
        <f>VLOOKUP(J32,'Lista Zespołów'!$A$4:$E$75,3,FALSE)</f>
        <v>RADOMKA RADOM 6</v>
      </c>
      <c r="F32" t="s">
        <v>22</v>
      </c>
      <c r="G32" s="65">
        <v>7</v>
      </c>
      <c r="H32" s="66" t="str">
        <f>$B$1&amp;2</f>
        <v>D2</v>
      </c>
      <c r="I32" s="67" t="s">
        <v>21</v>
      </c>
      <c r="J32" s="66" t="str">
        <f>$B$1&amp;6</f>
        <v>D6</v>
      </c>
    </row>
    <row r="33" spans="1:10" ht="17.4">
      <c r="A33" s="50">
        <v>8</v>
      </c>
      <c r="B33" s="54" t="str">
        <f>VLOOKUP(H33,'Lista Zespołów'!$A$4:$E$75,3,FALSE)</f>
        <v>TRÓJKA KOBYŁKA 2</v>
      </c>
      <c r="C33" s="55" t="s">
        <v>21</v>
      </c>
      <c r="D33" s="54" t="str">
        <f>VLOOKUP(J33,'Lista Zespołów'!$A$4:$E$75,3,FALSE)</f>
        <v>KKS KOZIENICE 1</v>
      </c>
      <c r="F33" t="s">
        <v>22</v>
      </c>
      <c r="G33" s="65">
        <v>8</v>
      </c>
      <c r="H33" s="66" t="str">
        <f>$B$1&amp;3</f>
        <v>D3</v>
      </c>
      <c r="I33" s="67" t="s">
        <v>21</v>
      </c>
      <c r="J33" s="66" t="str">
        <f>$B$1&amp;1</f>
        <v>D1</v>
      </c>
    </row>
    <row r="34" spans="1:10" ht="17.4">
      <c r="A34" s="50">
        <v>9</v>
      </c>
      <c r="B34" s="54" t="str">
        <f>VLOOKUP(H34,'Lista Zespołów'!$A$4:$E$75,3,FALSE)</f>
        <v>PERŁA ZŁOTOKŁOS 2</v>
      </c>
      <c r="C34" s="55" t="s">
        <v>21</v>
      </c>
      <c r="D34" s="54" t="str">
        <f>VLOOKUP(J34,'Lista Zespołów'!$A$4:$E$75,3,FALSE)</f>
        <v>KS HALINÓW 2</v>
      </c>
      <c r="F34" t="s">
        <v>22</v>
      </c>
      <c r="G34" s="72">
        <v>9</v>
      </c>
      <c r="H34" s="70" t="str">
        <f>$B$1&amp;4</f>
        <v>D4</v>
      </c>
      <c r="I34" s="71" t="s">
        <v>21</v>
      </c>
      <c r="J34" s="70" t="str">
        <f>$B$1&amp;5</f>
        <v>D5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RADOMKA RADOM 6</v>
      </c>
      <c r="C36" s="55" t="s">
        <v>21</v>
      </c>
      <c r="D36" s="54" t="str">
        <f>VLOOKUP(J36,'Lista Zespołów'!$A$4:$E$75,3,FALSE)</f>
        <v>KS HALINÓW 2</v>
      </c>
      <c r="F36" t="s">
        <v>22</v>
      </c>
      <c r="G36" s="72">
        <v>10</v>
      </c>
      <c r="H36" s="70" t="str">
        <f>$B$1&amp;6</f>
        <v>D6</v>
      </c>
      <c r="I36" s="71" t="s">
        <v>21</v>
      </c>
      <c r="J36" s="70" t="str">
        <f>$B$1&amp;5</f>
        <v>D5</v>
      </c>
    </row>
    <row r="37" spans="1:10" ht="17.4">
      <c r="A37" s="50">
        <v>11</v>
      </c>
      <c r="B37" s="54" t="str">
        <f>VLOOKUP(H37,'Lista Zespołów'!$A$4:$E$75,3,FALSE)</f>
        <v>KKS KOZIENICE 1</v>
      </c>
      <c r="C37" s="55" t="s">
        <v>21</v>
      </c>
      <c r="D37" s="54" t="str">
        <f>VLOOKUP(J37,'Lista Zespołów'!$A$4:$E$75,3,FALSE)</f>
        <v>PERŁA ZŁOTOKŁOS 2</v>
      </c>
      <c r="F37" t="s">
        <v>22</v>
      </c>
      <c r="G37" s="72">
        <v>11</v>
      </c>
      <c r="H37" s="70" t="str">
        <f>$B$1&amp;1</f>
        <v>D1</v>
      </c>
      <c r="I37" s="71" t="s">
        <v>21</v>
      </c>
      <c r="J37" s="70" t="str">
        <f>$B$1&amp;4</f>
        <v>D4</v>
      </c>
    </row>
    <row r="38" spans="1:10" ht="18">
      <c r="A38" s="50">
        <v>12</v>
      </c>
      <c r="B38" s="54" t="str">
        <f>VLOOKUP(H38,'Lista Zespołów'!$A$4:$E$75,3,FALSE)</f>
        <v>DĘBINA NIEPORĘT 2</v>
      </c>
      <c r="C38" s="57" t="s">
        <v>21</v>
      </c>
      <c r="D38" s="54" t="str">
        <f>VLOOKUP(J38,'Lista Zespołów'!$A$4:$E$75,3,FALSE)</f>
        <v>TRÓJKA KOBYŁKA 2</v>
      </c>
      <c r="F38" t="s">
        <v>22</v>
      </c>
      <c r="G38" s="72">
        <v>12</v>
      </c>
      <c r="H38" s="70" t="str">
        <f>$B$1&amp;2</f>
        <v>D2</v>
      </c>
      <c r="I38" s="71" t="s">
        <v>21</v>
      </c>
      <c r="J38" s="70" t="str">
        <f>$B$1&amp;3</f>
        <v>D3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TRÓJKA KOBYŁKA 2</v>
      </c>
      <c r="C40" s="55" t="s">
        <v>21</v>
      </c>
      <c r="D40" s="54" t="str">
        <f>VLOOKUP(J40,'Lista Zespołów'!$A$4:$E$75,3,FALSE)</f>
        <v>RADOMKA RADOM 6</v>
      </c>
      <c r="F40" t="s">
        <v>22</v>
      </c>
      <c r="G40" s="72">
        <v>13</v>
      </c>
      <c r="H40" s="70" t="str">
        <f>$B$1&amp;3</f>
        <v>D3</v>
      </c>
      <c r="I40" s="71" t="s">
        <v>21</v>
      </c>
      <c r="J40" s="70" t="str">
        <f>$B$1&amp;6</f>
        <v>D6</v>
      </c>
    </row>
    <row r="41" spans="1:10" ht="18">
      <c r="A41" s="50">
        <v>14</v>
      </c>
      <c r="B41" s="54" t="str">
        <f>VLOOKUP(H41,'Lista Zespołów'!$A$4:$E$75,3,FALSE)</f>
        <v>PERŁA ZŁOTOKŁOS 2</v>
      </c>
      <c r="C41" s="57" t="s">
        <v>21</v>
      </c>
      <c r="D41" s="54" t="str">
        <f>VLOOKUP(J41,'Lista Zespołów'!$A$4:$E$75,3,FALSE)</f>
        <v>DĘBINA NIEPORĘT 2</v>
      </c>
      <c r="F41" t="s">
        <v>22</v>
      </c>
      <c r="G41" s="72">
        <v>14</v>
      </c>
      <c r="H41" s="70" t="str">
        <f>$B$1&amp;4</f>
        <v>D4</v>
      </c>
      <c r="I41" s="71" t="s">
        <v>21</v>
      </c>
      <c r="J41" s="70" t="str">
        <f>$B$1&amp;2</f>
        <v>D2</v>
      </c>
    </row>
    <row r="42" spans="1:10" ht="18">
      <c r="A42" s="50">
        <v>15</v>
      </c>
      <c r="B42" s="54" t="str">
        <f>VLOOKUP(H42,'Lista Zespołów'!$A$4:$E$75,3,FALSE)</f>
        <v>KS HALINÓW 2</v>
      </c>
      <c r="C42" s="59" t="s">
        <v>21</v>
      </c>
      <c r="D42" s="54" t="str">
        <f>VLOOKUP(J42,'Lista Zespołów'!$A$4:$E$75,3,FALSE)</f>
        <v>KKS KOZIENICE 1</v>
      </c>
      <c r="F42" t="s">
        <v>22</v>
      </c>
      <c r="G42" s="72">
        <v>15</v>
      </c>
      <c r="H42" s="70" t="str">
        <f>$B$1&amp;5</f>
        <v>D5</v>
      </c>
      <c r="I42" s="71" t="s">
        <v>21</v>
      </c>
      <c r="J42" s="70" t="str">
        <f>$B$1&amp;1</f>
        <v>D1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2">
      <selection activeCell="W15" sqref="W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23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E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E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UKS LESZNOWOLA 1</v>
      </c>
      <c r="C4" s="36">
        <f aca="true" t="shared" si="0" ref="C4:C7">D4*$E$1+E4*$G$1</f>
        <v>10</v>
      </c>
      <c r="D4" s="37">
        <f aca="true" t="shared" si="1" ref="D4:D9">IF($C15&gt;$D15,1,0)+IF($E15&gt;$F15,1,0)+IF($G15&gt;$H15,1,0)+IF($I15&gt;$J15,1,0)+IF($K15&gt;$L15,1,0)+IF($M15&gt;$N15,1,0)+IF($O15&gt;$P15,1,0)</f>
        <v>5</v>
      </c>
      <c r="E4" s="37">
        <f aca="true" t="shared" si="2" ref="E4:E9">IF($C15&lt;$D15,1,0)+IF($E15&lt;$F15,1,0)+IF($G15&lt;$H15,1,0)+IF($I15&lt;$J15,1,0)+IF($K15&lt;$L15,1,0)+IF($M15&lt;$N15,1,0)+IF($O15&lt;$P15,1,0)</f>
        <v>0</v>
      </c>
      <c r="F4" s="37">
        <f aca="true" t="shared" si="3" ref="F4:F7">E4+D4</f>
        <v>5</v>
      </c>
      <c r="G4" s="37">
        <f>SUM(D$15:D$21)</f>
        <v>125</v>
      </c>
      <c r="H4" s="37">
        <f>SUM(C$15:C$21)</f>
        <v>67</v>
      </c>
      <c r="I4" s="38">
        <f aca="true" t="shared" si="4" ref="I4:I7">_xlfn.IFERROR(G4/H4,0)</f>
        <v>1.8656716417910448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NIKE OSTROŁĘKA 2</v>
      </c>
      <c r="C5" s="33">
        <f t="shared" si="0"/>
        <v>6</v>
      </c>
      <c r="D5" s="34">
        <f t="shared" si="1"/>
        <v>3</v>
      </c>
      <c r="E5" s="34">
        <f t="shared" si="2"/>
        <v>2</v>
      </c>
      <c r="F5" s="34">
        <f t="shared" si="3"/>
        <v>5</v>
      </c>
      <c r="G5" s="34">
        <f>SUM(F$15:F$21)</f>
        <v>111</v>
      </c>
      <c r="H5" s="34">
        <f>SUM(E$15:E$21)</f>
        <v>90</v>
      </c>
      <c r="I5" s="35">
        <f t="shared" si="4"/>
        <v>1.2333333333333334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 xml:space="preserve">SĘP ŻELECHÓW 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116</v>
      </c>
      <c r="H6" s="37">
        <f>SUM(G$15:G$21)</f>
        <v>83</v>
      </c>
      <c r="I6" s="38">
        <f t="shared" si="4"/>
        <v>1.3975903614457832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KS HALINÓW 1</v>
      </c>
      <c r="C7" s="33">
        <f t="shared" si="0"/>
        <v>0</v>
      </c>
      <c r="D7" s="34">
        <f t="shared" si="1"/>
        <v>0</v>
      </c>
      <c r="E7" s="34">
        <f t="shared" si="2"/>
        <v>5</v>
      </c>
      <c r="F7" s="34">
        <f t="shared" si="3"/>
        <v>5</v>
      </c>
      <c r="G7" s="34">
        <f>SUM(J$15:J$21)</f>
        <v>74</v>
      </c>
      <c r="H7" s="34">
        <f>SUM(I$15:I$21)</f>
        <v>125</v>
      </c>
      <c r="I7" s="35">
        <f t="shared" si="4"/>
        <v>0.592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OLIMPIA WĘGRÓW 2</v>
      </c>
      <c r="C8" s="36">
        <f>D8*$E$1+E8*$G$1</f>
        <v>2</v>
      </c>
      <c r="D8" s="37">
        <f t="shared" si="1"/>
        <v>1</v>
      </c>
      <c r="E8" s="37">
        <f t="shared" si="2"/>
        <v>4</v>
      </c>
      <c r="F8" s="37">
        <f>E8+D8</f>
        <v>5</v>
      </c>
      <c r="G8" s="37">
        <f>SUM(L$15:L$21)</f>
        <v>86</v>
      </c>
      <c r="H8" s="37">
        <f>SUM(K$15:K$21)</f>
        <v>114</v>
      </c>
      <c r="I8" s="38">
        <f>_xlfn.IFERROR(G8/H8,0)</f>
        <v>0.7543859649122807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ATENA WARSZAWA 3</v>
      </c>
      <c r="C9" s="33">
        <f aca="true" t="shared" si="5" ref="C9">D9*$E$1+E9*$G$1</f>
        <v>4</v>
      </c>
      <c r="D9" s="34">
        <f t="shared" si="1"/>
        <v>2</v>
      </c>
      <c r="E9" s="34">
        <f t="shared" si="2"/>
        <v>3</v>
      </c>
      <c r="F9" s="34">
        <f aca="true" t="shared" si="6" ref="F9">E9+D9</f>
        <v>5</v>
      </c>
      <c r="G9" s="34">
        <f>SUM(N$15:N$21)</f>
        <v>86</v>
      </c>
      <c r="H9" s="34">
        <f>SUM(M$15:M$21)</f>
        <v>119</v>
      </c>
      <c r="I9" s="35">
        <f aca="true" t="shared" si="7" ref="I9">_xlfn.IFERROR(G9/H9,0)</f>
        <v>0.7226890756302521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E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UKS LESZNOWOLA 1</v>
      </c>
      <c r="D14" s="110"/>
      <c r="E14" s="109" t="str">
        <f>VLOOKUP($B$1&amp;E13,'Lista Zespołów'!$A$4:$E$75,3,FALSE)</f>
        <v>NIKE OSTROŁĘKA 2</v>
      </c>
      <c r="F14" s="110"/>
      <c r="G14" s="109" t="str">
        <f>VLOOKUP($B$1&amp;G13,'Lista Zespołów'!$A$4:$E$75,3,FALSE)</f>
        <v xml:space="preserve">SĘP ŻELECHÓW </v>
      </c>
      <c r="H14" s="110"/>
      <c r="I14" s="109" t="str">
        <f>VLOOKUP($B$1&amp;I13,'Lista Zespołów'!$A$4:$E$75,3,FALSE)</f>
        <v>KS HALINÓW 1</v>
      </c>
      <c r="J14" s="110"/>
      <c r="K14" s="115" t="str">
        <f>VLOOKUP($B$1&amp;K13,'Lista Zespołów'!$A$4:$E$75,3,FALSE)</f>
        <v>OLIMPIA WĘGRÓW 2</v>
      </c>
      <c r="L14" s="116"/>
      <c r="M14" s="109" t="str">
        <f>VLOOKUP($B$1&amp;M13,'Lista Zespołów'!$A$4:$E$75,3,FALSE)</f>
        <v>ATENA WARSZAWA 3</v>
      </c>
      <c r="N14" s="110"/>
      <c r="O14" s="103"/>
      <c r="P14" s="104"/>
    </row>
    <row r="15" spans="1:16" s="2" customFormat="1" ht="73.5" customHeight="1" thickBot="1">
      <c r="A15" s="79">
        <v>1</v>
      </c>
      <c r="B15" s="99" t="str">
        <f>VLOOKUP($B$1&amp;A15,'Lista Zespołów'!$A$4:$E$75,3,FALSE)</f>
        <v>UKS LESZNOWOLA 1</v>
      </c>
      <c r="C15" s="25" t="s">
        <v>16</v>
      </c>
      <c r="D15" s="26" t="s">
        <v>16</v>
      </c>
      <c r="E15" s="19">
        <v>25</v>
      </c>
      <c r="F15" s="30">
        <v>17</v>
      </c>
      <c r="G15" s="19">
        <v>25</v>
      </c>
      <c r="H15" s="30">
        <v>16</v>
      </c>
      <c r="I15" s="19">
        <v>25</v>
      </c>
      <c r="J15" s="30">
        <v>15</v>
      </c>
      <c r="K15" s="19">
        <v>25</v>
      </c>
      <c r="L15" s="30">
        <v>10</v>
      </c>
      <c r="M15" s="19">
        <v>25</v>
      </c>
      <c r="N15" s="30">
        <v>9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NIKE OSTROŁĘKA 2</v>
      </c>
      <c r="C16" s="87">
        <f>IF(F15="","",F15)</f>
        <v>17</v>
      </c>
      <c r="D16" s="88">
        <f>IF(E15="","",E15)</f>
        <v>25</v>
      </c>
      <c r="E16" s="27" t="s">
        <v>16</v>
      </c>
      <c r="F16" s="28" t="s">
        <v>16</v>
      </c>
      <c r="G16" s="23">
        <v>19</v>
      </c>
      <c r="H16" s="31">
        <v>25</v>
      </c>
      <c r="I16" s="23">
        <v>25</v>
      </c>
      <c r="J16" s="31">
        <v>14</v>
      </c>
      <c r="K16" s="23">
        <v>25</v>
      </c>
      <c r="L16" s="31">
        <v>12</v>
      </c>
      <c r="M16" s="23">
        <v>25</v>
      </c>
      <c r="N16" s="31">
        <v>14</v>
      </c>
      <c r="O16" s="23"/>
      <c r="P16" s="31"/>
    </row>
    <row r="17" spans="1:16" s="2" customFormat="1" ht="73.5" customHeight="1" thickBot="1">
      <c r="A17" s="83">
        <v>3</v>
      </c>
      <c r="B17" s="100" t="str">
        <f>VLOOKUP($B$1&amp;A17,'Lista Zespołów'!$A$4:$E$75,3,FALSE)</f>
        <v xml:space="preserve">SĘP ŻELECHÓW </v>
      </c>
      <c r="C17" s="86">
        <f>IF(H15="","",H15)</f>
        <v>16</v>
      </c>
      <c r="D17" s="89">
        <f>IF(G15="","",G15)</f>
        <v>25</v>
      </c>
      <c r="E17" s="86">
        <f>IF(H16="","",H16)</f>
        <v>25</v>
      </c>
      <c r="F17" s="89">
        <f>IF(G16="","",G16)</f>
        <v>19</v>
      </c>
      <c r="G17" s="29" t="s">
        <v>16</v>
      </c>
      <c r="H17" s="26" t="s">
        <v>16</v>
      </c>
      <c r="I17" s="24">
        <v>25</v>
      </c>
      <c r="J17" s="30">
        <v>9</v>
      </c>
      <c r="K17" s="24">
        <v>25</v>
      </c>
      <c r="L17" s="30">
        <v>17</v>
      </c>
      <c r="M17" s="24">
        <v>25</v>
      </c>
      <c r="N17" s="30">
        <v>13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KS HALINÓW 1</v>
      </c>
      <c r="C18" s="87">
        <f>IF(J15="","",J15)</f>
        <v>15</v>
      </c>
      <c r="D18" s="88">
        <f>IF(I15="","",I15)</f>
        <v>25</v>
      </c>
      <c r="E18" s="87">
        <f>IF(J16="","",J16)</f>
        <v>14</v>
      </c>
      <c r="F18" s="88">
        <f>IF(I16="","",I16)</f>
        <v>25</v>
      </c>
      <c r="G18" s="87">
        <f>IF(J17="","",J17)</f>
        <v>9</v>
      </c>
      <c r="H18" s="88">
        <f>IF(I17="","",I17)</f>
        <v>25</v>
      </c>
      <c r="I18" s="27" t="s">
        <v>16</v>
      </c>
      <c r="J18" s="28" t="s">
        <v>16</v>
      </c>
      <c r="K18" s="23">
        <v>14</v>
      </c>
      <c r="L18" s="31">
        <v>25</v>
      </c>
      <c r="M18" s="23">
        <v>22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OLIMPIA WĘGRÓW 2</v>
      </c>
      <c r="C19" s="87">
        <f>IF(L15="","",L15)</f>
        <v>10</v>
      </c>
      <c r="D19" s="88">
        <f>IF(K15="","",K15)</f>
        <v>25</v>
      </c>
      <c r="E19" s="87">
        <f>IF(L16="","",L16)</f>
        <v>12</v>
      </c>
      <c r="F19" s="88">
        <f>IF(K16="","",K16)</f>
        <v>25</v>
      </c>
      <c r="G19" s="87">
        <f>IF(L17="","",L17)</f>
        <v>17</v>
      </c>
      <c r="H19" s="88">
        <f>IF(K17="","",K17)</f>
        <v>25</v>
      </c>
      <c r="I19" s="87">
        <f>IF(L18="","",L18)</f>
        <v>25</v>
      </c>
      <c r="J19" s="88">
        <f>IF(K18="","",K18)</f>
        <v>14</v>
      </c>
      <c r="K19" s="27" t="s">
        <v>16</v>
      </c>
      <c r="L19" s="60" t="s">
        <v>16</v>
      </c>
      <c r="M19" s="24">
        <v>22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ATENA WARSZAWA 3</v>
      </c>
      <c r="C20" s="87">
        <f>IF(N15="","",N15)</f>
        <v>9</v>
      </c>
      <c r="D20" s="88">
        <f>IF(M15="","",M15)</f>
        <v>25</v>
      </c>
      <c r="E20" s="87">
        <f>IF(N16="","",N16)</f>
        <v>14</v>
      </c>
      <c r="F20" s="88">
        <f>IF(M16="","",M16)</f>
        <v>25</v>
      </c>
      <c r="G20" s="87">
        <f>IF(N17="","",N17)</f>
        <v>13</v>
      </c>
      <c r="H20" s="88">
        <f>IF(M17="","",M17)</f>
        <v>25</v>
      </c>
      <c r="I20" s="87">
        <f>IF(N18="","",N18)</f>
        <v>25</v>
      </c>
      <c r="J20" s="88">
        <f>IF(M18="","",M18)</f>
        <v>22</v>
      </c>
      <c r="K20" s="87">
        <f>IF(N19="","",N19)</f>
        <v>25</v>
      </c>
      <c r="L20" s="88">
        <f>IF(M19="","",M19)</f>
        <v>22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UKS LESZNOWOLA 1</v>
      </c>
      <c r="C24" s="55" t="s">
        <v>21</v>
      </c>
      <c r="D24" s="54" t="str">
        <f>VLOOKUP(J24,'Lista Zespołów'!$A$4:$E$75,3,FALSE)</f>
        <v>ATENA WARSZAWA 3</v>
      </c>
      <c r="F24" s="2" t="s">
        <v>22</v>
      </c>
      <c r="G24" s="65">
        <v>1</v>
      </c>
      <c r="H24" s="66" t="str">
        <f>$B$1&amp;1</f>
        <v>E1</v>
      </c>
      <c r="I24" s="67" t="s">
        <v>21</v>
      </c>
      <c r="J24" s="66" t="str">
        <f>$B$1&amp;6</f>
        <v>E6</v>
      </c>
    </row>
    <row r="25" spans="1:10" s="2" customFormat="1" ht="17.4">
      <c r="A25" s="50">
        <v>2</v>
      </c>
      <c r="B25" s="54" t="str">
        <f>VLOOKUP(H25,'Lista Zespołów'!$A$4:$E$75,3,FALSE)</f>
        <v>NIKE OSTROŁĘKA 2</v>
      </c>
      <c r="C25" s="55" t="s">
        <v>21</v>
      </c>
      <c r="D25" s="54" t="str">
        <f>VLOOKUP(J25,'Lista Zespołów'!$A$4:$E$75,3,FALSE)</f>
        <v>OLIMPIA WĘGRÓW 2</v>
      </c>
      <c r="F25" s="2" t="s">
        <v>22</v>
      </c>
      <c r="G25" s="65">
        <v>2</v>
      </c>
      <c r="H25" s="66" t="str">
        <f>$B$1&amp;2</f>
        <v>E2</v>
      </c>
      <c r="I25" s="67" t="s">
        <v>21</v>
      </c>
      <c r="J25" s="66" t="str">
        <f>$B$1&amp;5</f>
        <v>E5</v>
      </c>
    </row>
    <row r="26" spans="1:10" s="2" customFormat="1" ht="17.4">
      <c r="A26" s="50">
        <v>3</v>
      </c>
      <c r="B26" s="54" t="str">
        <f>VLOOKUP(H26,'Lista Zespołów'!$A$4:$E$75,3,FALSE)</f>
        <v xml:space="preserve">SĘP ŻELECHÓW </v>
      </c>
      <c r="C26" s="55" t="s">
        <v>21</v>
      </c>
      <c r="D26" s="54" t="str">
        <f>VLOOKUP(J26,'Lista Zespołów'!$A$4:$E$75,3,FALSE)</f>
        <v>KS HALINÓW 1</v>
      </c>
      <c r="F26" s="2" t="s">
        <v>22</v>
      </c>
      <c r="G26" s="65">
        <v>3</v>
      </c>
      <c r="H26" s="66" t="str">
        <f>$B$1&amp;3</f>
        <v>E3</v>
      </c>
      <c r="I26" s="67" t="s">
        <v>21</v>
      </c>
      <c r="J26" s="68" t="str">
        <f>$B$1&amp;4</f>
        <v>E4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ATENA WARSZAWA 3</v>
      </c>
      <c r="C28" s="55" t="s">
        <v>21</v>
      </c>
      <c r="D28" s="54" t="str">
        <f>VLOOKUP(J28,'Lista Zespołów'!$A$4:$E$75,3,FALSE)</f>
        <v>KS HALINÓW 1</v>
      </c>
      <c r="F28" s="2" t="s">
        <v>22</v>
      </c>
      <c r="G28" s="65">
        <v>4</v>
      </c>
      <c r="H28" s="66" t="str">
        <f>$B$1&amp;6</f>
        <v>E6</v>
      </c>
      <c r="I28" s="67" t="s">
        <v>21</v>
      </c>
      <c r="J28" s="66" t="str">
        <f>$B$1&amp;4</f>
        <v>E4</v>
      </c>
    </row>
    <row r="29" spans="1:10" ht="17.4">
      <c r="A29" s="50">
        <v>5</v>
      </c>
      <c r="B29" s="54" t="str">
        <f>VLOOKUP(H29,'Lista Zespołów'!$A$4:$E$75,3,FALSE)</f>
        <v>OLIMPIA WĘGRÓW 2</v>
      </c>
      <c r="C29" s="55" t="s">
        <v>21</v>
      </c>
      <c r="D29" s="54" t="str">
        <f>VLOOKUP(J29,'Lista Zespołów'!$A$4:$E$75,3,FALSE)</f>
        <v xml:space="preserve">SĘP ŻELECHÓW </v>
      </c>
      <c r="F29" s="2" t="s">
        <v>22</v>
      </c>
      <c r="G29" s="65">
        <v>5</v>
      </c>
      <c r="H29" s="66" t="str">
        <f>$B$1&amp;5</f>
        <v>E5</v>
      </c>
      <c r="I29" s="67" t="s">
        <v>21</v>
      </c>
      <c r="J29" s="66" t="str">
        <f>$B$1&amp;3</f>
        <v>E3</v>
      </c>
    </row>
    <row r="30" spans="1:10" ht="17.4">
      <c r="A30" s="50">
        <v>6</v>
      </c>
      <c r="B30" s="54" t="str">
        <f>VLOOKUP(H30,'Lista Zespołów'!$A$4:$E$75,3,FALSE)</f>
        <v>UKS LESZNOWOLA 1</v>
      </c>
      <c r="C30" s="55" t="s">
        <v>21</v>
      </c>
      <c r="D30" s="54" t="str">
        <f>VLOOKUP(J30,'Lista Zespołów'!$A$4:$E$75,3,FALSE)</f>
        <v>NIKE OSTROŁĘKA 2</v>
      </c>
      <c r="F30" s="2" t="s">
        <v>22</v>
      </c>
      <c r="G30" s="72">
        <v>6</v>
      </c>
      <c r="H30" s="70" t="str">
        <f>$B$1&amp;1</f>
        <v>E1</v>
      </c>
      <c r="I30" s="71" t="s">
        <v>21</v>
      </c>
      <c r="J30" s="70" t="str">
        <f>$B$1&amp;2</f>
        <v>E2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NIKE OSTROŁĘKA 2</v>
      </c>
      <c r="C32" s="55" t="s">
        <v>21</v>
      </c>
      <c r="D32" s="54" t="str">
        <f>VLOOKUP(J32,'Lista Zespołów'!$A$4:$E$75,3,FALSE)</f>
        <v>ATENA WARSZAWA 3</v>
      </c>
      <c r="F32" t="s">
        <v>22</v>
      </c>
      <c r="G32" s="65">
        <v>7</v>
      </c>
      <c r="H32" s="66" t="str">
        <f>$B$1&amp;2</f>
        <v>E2</v>
      </c>
      <c r="I32" s="67" t="s">
        <v>21</v>
      </c>
      <c r="J32" s="66" t="str">
        <f>$B$1&amp;6</f>
        <v>E6</v>
      </c>
    </row>
    <row r="33" spans="1:10" ht="17.4">
      <c r="A33" s="50">
        <v>8</v>
      </c>
      <c r="B33" s="54" t="str">
        <f>VLOOKUP(H33,'Lista Zespołów'!$A$4:$E$75,3,FALSE)</f>
        <v xml:space="preserve">SĘP ŻELECHÓW </v>
      </c>
      <c r="C33" s="55" t="s">
        <v>21</v>
      </c>
      <c r="D33" s="54" t="str">
        <f>VLOOKUP(J33,'Lista Zespołów'!$A$4:$E$75,3,FALSE)</f>
        <v>UKS LESZNOWOLA 1</v>
      </c>
      <c r="F33" t="s">
        <v>22</v>
      </c>
      <c r="G33" s="65">
        <v>8</v>
      </c>
      <c r="H33" s="66" t="str">
        <f>$B$1&amp;3</f>
        <v>E3</v>
      </c>
      <c r="I33" s="67" t="s">
        <v>21</v>
      </c>
      <c r="J33" s="66" t="str">
        <f>$B$1&amp;1</f>
        <v>E1</v>
      </c>
    </row>
    <row r="34" spans="1:10" ht="17.4">
      <c r="A34" s="50">
        <v>9</v>
      </c>
      <c r="B34" s="54" t="str">
        <f>VLOOKUP(H34,'Lista Zespołów'!$A$4:$E$75,3,FALSE)</f>
        <v>KS HALINÓW 1</v>
      </c>
      <c r="C34" s="55" t="s">
        <v>21</v>
      </c>
      <c r="D34" s="54" t="str">
        <f>VLOOKUP(J34,'Lista Zespołów'!$A$4:$E$75,3,FALSE)</f>
        <v>OLIMPIA WĘGRÓW 2</v>
      </c>
      <c r="F34" t="s">
        <v>22</v>
      </c>
      <c r="G34" s="72">
        <v>9</v>
      </c>
      <c r="H34" s="70" t="str">
        <f>$B$1&amp;4</f>
        <v>E4</v>
      </c>
      <c r="I34" s="71" t="s">
        <v>21</v>
      </c>
      <c r="J34" s="70" t="str">
        <f>$B$1&amp;5</f>
        <v>E5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ATENA WARSZAWA 3</v>
      </c>
      <c r="C36" s="55" t="s">
        <v>21</v>
      </c>
      <c r="D36" s="54" t="str">
        <f>VLOOKUP(J36,'Lista Zespołów'!$A$4:$E$75,3,FALSE)</f>
        <v>OLIMPIA WĘGRÓW 2</v>
      </c>
      <c r="F36" t="s">
        <v>22</v>
      </c>
      <c r="G36" s="72">
        <v>10</v>
      </c>
      <c r="H36" s="70" t="str">
        <f>$B$1&amp;6</f>
        <v>E6</v>
      </c>
      <c r="I36" s="71" t="s">
        <v>21</v>
      </c>
      <c r="J36" s="70" t="str">
        <f>$B$1&amp;5</f>
        <v>E5</v>
      </c>
    </row>
    <row r="37" spans="1:10" ht="17.4">
      <c r="A37" s="50">
        <v>11</v>
      </c>
      <c r="B37" s="54" t="str">
        <f>VLOOKUP(H37,'Lista Zespołów'!$A$4:$E$75,3,FALSE)</f>
        <v>UKS LESZNOWOLA 1</v>
      </c>
      <c r="C37" s="55" t="s">
        <v>21</v>
      </c>
      <c r="D37" s="54" t="str">
        <f>VLOOKUP(J37,'Lista Zespołów'!$A$4:$E$75,3,FALSE)</f>
        <v>KS HALINÓW 1</v>
      </c>
      <c r="F37" t="s">
        <v>22</v>
      </c>
      <c r="G37" s="72">
        <v>11</v>
      </c>
      <c r="H37" s="70" t="str">
        <f>$B$1&amp;1</f>
        <v>E1</v>
      </c>
      <c r="I37" s="71" t="s">
        <v>21</v>
      </c>
      <c r="J37" s="70" t="str">
        <f>$B$1&amp;4</f>
        <v>E4</v>
      </c>
    </row>
    <row r="38" spans="1:10" ht="18">
      <c r="A38" s="50">
        <v>12</v>
      </c>
      <c r="B38" s="54" t="str">
        <f>VLOOKUP(H38,'Lista Zespołów'!$A$4:$E$75,3,FALSE)</f>
        <v>NIKE OSTROŁĘKA 2</v>
      </c>
      <c r="C38" s="57" t="s">
        <v>21</v>
      </c>
      <c r="D38" s="54" t="str">
        <f>VLOOKUP(J38,'Lista Zespołów'!$A$4:$E$75,3,FALSE)</f>
        <v xml:space="preserve">SĘP ŻELECHÓW </v>
      </c>
      <c r="F38" t="s">
        <v>22</v>
      </c>
      <c r="G38" s="72">
        <v>12</v>
      </c>
      <c r="H38" s="70" t="str">
        <f>$B$1&amp;2</f>
        <v>E2</v>
      </c>
      <c r="I38" s="71" t="s">
        <v>21</v>
      </c>
      <c r="J38" s="70" t="str">
        <f>$B$1&amp;3</f>
        <v>E3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 xml:space="preserve">SĘP ŻELECHÓW </v>
      </c>
      <c r="C40" s="55" t="s">
        <v>21</v>
      </c>
      <c r="D40" s="54" t="str">
        <f>VLOOKUP(J40,'Lista Zespołów'!$A$4:$E$75,3,FALSE)</f>
        <v>ATENA WARSZAWA 3</v>
      </c>
      <c r="F40" t="s">
        <v>22</v>
      </c>
      <c r="G40" s="72">
        <v>13</v>
      </c>
      <c r="H40" s="70" t="str">
        <f>$B$1&amp;3</f>
        <v>E3</v>
      </c>
      <c r="I40" s="71" t="s">
        <v>21</v>
      </c>
      <c r="J40" s="70" t="str">
        <f>$B$1&amp;6</f>
        <v>E6</v>
      </c>
    </row>
    <row r="41" spans="1:10" ht="18">
      <c r="A41" s="50">
        <v>14</v>
      </c>
      <c r="B41" s="54" t="str">
        <f>VLOOKUP(H41,'Lista Zespołów'!$A$4:$E$75,3,FALSE)</f>
        <v>KS HALINÓW 1</v>
      </c>
      <c r="C41" s="57" t="s">
        <v>21</v>
      </c>
      <c r="D41" s="54" t="str">
        <f>VLOOKUP(J41,'Lista Zespołów'!$A$4:$E$75,3,FALSE)</f>
        <v>NIKE OSTROŁĘKA 2</v>
      </c>
      <c r="F41" t="s">
        <v>22</v>
      </c>
      <c r="G41" s="72">
        <v>14</v>
      </c>
      <c r="H41" s="70" t="str">
        <f>$B$1&amp;4</f>
        <v>E4</v>
      </c>
      <c r="I41" s="71" t="s">
        <v>21</v>
      </c>
      <c r="J41" s="70" t="str">
        <f>$B$1&amp;2</f>
        <v>E2</v>
      </c>
    </row>
    <row r="42" spans="1:10" ht="18">
      <c r="A42" s="50">
        <v>15</v>
      </c>
      <c r="B42" s="54" t="str">
        <f>VLOOKUP(H42,'Lista Zespołów'!$A$4:$E$75,3,FALSE)</f>
        <v>OLIMPIA WĘGRÓW 2</v>
      </c>
      <c r="C42" s="59" t="s">
        <v>21</v>
      </c>
      <c r="D42" s="54" t="str">
        <f>VLOOKUP(J42,'Lista Zespołów'!$A$4:$E$75,3,FALSE)</f>
        <v>UKS LESZNOWOLA 1</v>
      </c>
      <c r="F42" t="s">
        <v>22</v>
      </c>
      <c r="G42" s="72">
        <v>15</v>
      </c>
      <c r="H42" s="70" t="str">
        <f>$B$1&amp;5</f>
        <v>E5</v>
      </c>
      <c r="I42" s="71" t="s">
        <v>21</v>
      </c>
      <c r="J42" s="70" t="str">
        <f>$B$1&amp;1</f>
        <v>E1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2">
      <selection activeCell="U15" sqref="U15"/>
    </sheetView>
  </sheetViews>
  <sheetFormatPr defaultColWidth="9.140625" defaultRowHeight="15"/>
  <cols>
    <col min="1" max="1" width="9.7109375" style="0" customWidth="1"/>
    <col min="2" max="2" width="43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24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F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F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OLIMP TŁUSZCZ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123</v>
      </c>
      <c r="H4" s="37">
        <f>SUM(C$15:C$21)</f>
        <v>73</v>
      </c>
      <c r="I4" s="38">
        <f aca="true" t="shared" si="4" ref="I4:I7">_xlfn.IFERROR(G4/H4,0)</f>
        <v>1.6849315068493151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RADOMKA RADOM 2</v>
      </c>
      <c r="C5" s="33">
        <f t="shared" si="0"/>
        <v>10</v>
      </c>
      <c r="D5" s="34">
        <f t="shared" si="1"/>
        <v>5</v>
      </c>
      <c r="E5" s="34">
        <f t="shared" si="2"/>
        <v>0</v>
      </c>
      <c r="F5" s="34">
        <f t="shared" si="3"/>
        <v>5</v>
      </c>
      <c r="G5" s="34">
        <f>SUM(F$15:F$21)</f>
        <v>125</v>
      </c>
      <c r="H5" s="34">
        <f>SUM(E$15:E$21)</f>
        <v>72</v>
      </c>
      <c r="I5" s="35">
        <f t="shared" si="4"/>
        <v>1.7361111111111112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WTS WARKA</v>
      </c>
      <c r="C6" s="36">
        <f t="shared" si="0"/>
        <v>0</v>
      </c>
      <c r="D6" s="37">
        <f t="shared" si="1"/>
        <v>0</v>
      </c>
      <c r="E6" s="37">
        <f t="shared" si="2"/>
        <v>5</v>
      </c>
      <c r="F6" s="37">
        <f t="shared" si="3"/>
        <v>5</v>
      </c>
      <c r="G6" s="37">
        <f>SUM(H$15:H$21)</f>
        <v>65</v>
      </c>
      <c r="H6" s="37">
        <f>SUM(G$15:G$21)</f>
        <v>125</v>
      </c>
      <c r="I6" s="38">
        <f t="shared" si="4"/>
        <v>0.52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VOLLEY WYSZKÓW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106</v>
      </c>
      <c r="H7" s="34">
        <f>SUM(I$15:I$21)</f>
        <v>106</v>
      </c>
      <c r="I7" s="35">
        <f t="shared" si="4"/>
        <v>1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OLIMP MIŃSK MAZ. 2</v>
      </c>
      <c r="C8" s="36">
        <f>D8*$E$1+E8*$G$1</f>
        <v>6</v>
      </c>
      <c r="D8" s="37">
        <f t="shared" si="1"/>
        <v>3</v>
      </c>
      <c r="E8" s="37">
        <f t="shared" si="2"/>
        <v>2</v>
      </c>
      <c r="F8" s="37">
        <f>E8+D8</f>
        <v>5</v>
      </c>
      <c r="G8" s="37">
        <f>SUM(L$15:L$21)</f>
        <v>102</v>
      </c>
      <c r="H8" s="37">
        <f>SUM(K$15:K$21)</f>
        <v>111</v>
      </c>
      <c r="I8" s="38">
        <f>_xlfn.IFERROR(G8/H8,0)</f>
        <v>0.918918918918919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MUKS KRÓTKA 3</v>
      </c>
      <c r="C9" s="33">
        <f aca="true" t="shared" si="5" ref="C9">D9*$E$1+E9*$G$1</f>
        <v>2</v>
      </c>
      <c r="D9" s="34">
        <f t="shared" si="1"/>
        <v>1</v>
      </c>
      <c r="E9" s="34">
        <f t="shared" si="2"/>
        <v>4</v>
      </c>
      <c r="F9" s="34">
        <f aca="true" t="shared" si="6" ref="F9">E9+D9</f>
        <v>5</v>
      </c>
      <c r="G9" s="34">
        <f>SUM(N$15:N$21)</f>
        <v>83</v>
      </c>
      <c r="H9" s="34">
        <f>SUM(M$15:M$21)</f>
        <v>117</v>
      </c>
      <c r="I9" s="35">
        <f aca="true" t="shared" si="7" ref="I9">_xlfn.IFERROR(G9/H9,0)</f>
        <v>0.7094017094017094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F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OLIMP TŁUSZCZ 1</v>
      </c>
      <c r="D14" s="110"/>
      <c r="E14" s="109" t="str">
        <f>VLOOKUP($B$1&amp;E13,'Lista Zespołów'!$A$4:$E$75,3,FALSE)</f>
        <v>RADOMKA RADOM 2</v>
      </c>
      <c r="F14" s="110"/>
      <c r="G14" s="109" t="str">
        <f>VLOOKUP($B$1&amp;G13,'Lista Zespołów'!$A$4:$E$75,3,FALSE)</f>
        <v>WTS WARKA</v>
      </c>
      <c r="H14" s="110"/>
      <c r="I14" s="109" t="str">
        <f>VLOOKUP($B$1&amp;I13,'Lista Zespołów'!$A$4:$E$75,3,FALSE)</f>
        <v>VOLLEY WYSZKÓW</v>
      </c>
      <c r="J14" s="110"/>
      <c r="K14" s="115" t="str">
        <f>VLOOKUP($B$1&amp;K13,'Lista Zespołów'!$A$4:$E$75,3,FALSE)</f>
        <v>OLIMP MIŃSK MAZ. 2</v>
      </c>
      <c r="L14" s="116"/>
      <c r="M14" s="109" t="str">
        <f>VLOOKUP($B$1&amp;M13,'Lista Zespołów'!$A$4:$E$75,3,FALSE)</f>
        <v>MUKS KRÓTKA 3</v>
      </c>
      <c r="N14" s="110"/>
      <c r="O14" s="103"/>
      <c r="P14" s="104"/>
    </row>
    <row r="15" spans="1:16" s="2" customFormat="1" ht="73.5" customHeight="1" thickBot="1">
      <c r="A15" s="79">
        <v>1</v>
      </c>
      <c r="B15" s="99" t="str">
        <f>VLOOKUP($B$1&amp;A15,'Lista Zespołów'!$A$4:$E$75,3,FALSE)</f>
        <v>OLIMP TŁUSZCZ 1</v>
      </c>
      <c r="C15" s="25" t="s">
        <v>16</v>
      </c>
      <c r="D15" s="26" t="s">
        <v>16</v>
      </c>
      <c r="E15" s="19">
        <v>23</v>
      </c>
      <c r="F15" s="30">
        <v>25</v>
      </c>
      <c r="G15" s="19">
        <v>25</v>
      </c>
      <c r="H15" s="30">
        <v>12</v>
      </c>
      <c r="I15" s="19">
        <v>25</v>
      </c>
      <c r="J15" s="30">
        <v>11</v>
      </c>
      <c r="K15" s="19">
        <v>25</v>
      </c>
      <c r="L15" s="30">
        <v>9</v>
      </c>
      <c r="M15" s="19">
        <v>25</v>
      </c>
      <c r="N15" s="30">
        <v>16</v>
      </c>
      <c r="O15" s="19"/>
      <c r="P15" s="30"/>
    </row>
    <row r="16" spans="1:16" s="2" customFormat="1" ht="73.5" customHeight="1" thickBot="1">
      <c r="A16" s="81">
        <v>2</v>
      </c>
      <c r="B16" s="85" t="str">
        <f>VLOOKUP($B$1&amp;A16,'Lista Zespołów'!$A$4:$E$75,3,FALSE)</f>
        <v>RADOMKA RADOM 2</v>
      </c>
      <c r="C16" s="87">
        <f>IF(F15="","",F15)</f>
        <v>25</v>
      </c>
      <c r="D16" s="88">
        <f>IF(E15="","",E15)</f>
        <v>23</v>
      </c>
      <c r="E16" s="27" t="s">
        <v>16</v>
      </c>
      <c r="F16" s="28" t="s">
        <v>16</v>
      </c>
      <c r="G16" s="23">
        <v>25</v>
      </c>
      <c r="H16" s="31">
        <v>12</v>
      </c>
      <c r="I16" s="23">
        <v>25</v>
      </c>
      <c r="J16" s="31">
        <v>19</v>
      </c>
      <c r="K16" s="23">
        <v>25</v>
      </c>
      <c r="L16" s="31">
        <v>15</v>
      </c>
      <c r="M16" s="23">
        <v>25</v>
      </c>
      <c r="N16" s="31">
        <v>3</v>
      </c>
      <c r="O16" s="23"/>
      <c r="P16" s="31"/>
    </row>
    <row r="17" spans="1:16" s="2" customFormat="1" ht="73.5" customHeight="1" thickBot="1">
      <c r="A17" s="83">
        <v>3</v>
      </c>
      <c r="B17" s="100" t="str">
        <f>VLOOKUP($B$1&amp;A17,'Lista Zespołów'!$A$4:$E$75,3,FALSE)</f>
        <v>WTS WARKA</v>
      </c>
      <c r="C17" s="86">
        <f>IF(H15="","",H15)</f>
        <v>12</v>
      </c>
      <c r="D17" s="89">
        <f>IF(G15="","",G15)</f>
        <v>25</v>
      </c>
      <c r="E17" s="86">
        <f>IF(H16="","",H16)</f>
        <v>12</v>
      </c>
      <c r="F17" s="89">
        <f>IF(G16="","",G16)</f>
        <v>25</v>
      </c>
      <c r="G17" s="29" t="s">
        <v>16</v>
      </c>
      <c r="H17" s="26" t="s">
        <v>16</v>
      </c>
      <c r="I17" s="24">
        <v>12</v>
      </c>
      <c r="J17" s="30">
        <v>25</v>
      </c>
      <c r="K17" s="24">
        <v>12</v>
      </c>
      <c r="L17" s="30">
        <v>25</v>
      </c>
      <c r="M17" s="24">
        <v>17</v>
      </c>
      <c r="N17" s="30">
        <v>25</v>
      </c>
      <c r="O17" s="24"/>
      <c r="P17" s="30"/>
    </row>
    <row r="18" spans="1:16" s="2" customFormat="1" ht="73.5" customHeight="1" thickBot="1">
      <c r="A18" s="81">
        <v>4</v>
      </c>
      <c r="B18" s="85" t="str">
        <f>VLOOKUP($B$1&amp;A18,'Lista Zespołów'!$A$4:$E$75,3,FALSE)</f>
        <v>VOLLEY WYSZKÓW</v>
      </c>
      <c r="C18" s="87">
        <f>IF(J15="","",J15)</f>
        <v>11</v>
      </c>
      <c r="D18" s="88">
        <f>IF(I15="","",I15)</f>
        <v>25</v>
      </c>
      <c r="E18" s="87">
        <f>IF(J16="","",J16)</f>
        <v>19</v>
      </c>
      <c r="F18" s="88">
        <f>IF(I16="","",I16)</f>
        <v>25</v>
      </c>
      <c r="G18" s="87">
        <f>IF(J17="","",J17)</f>
        <v>25</v>
      </c>
      <c r="H18" s="88">
        <f>IF(I17="","",I17)</f>
        <v>12</v>
      </c>
      <c r="I18" s="27" t="s">
        <v>16</v>
      </c>
      <c r="J18" s="28" t="s">
        <v>16</v>
      </c>
      <c r="K18" s="23">
        <v>26</v>
      </c>
      <c r="L18" s="31">
        <v>28</v>
      </c>
      <c r="M18" s="23">
        <v>25</v>
      </c>
      <c r="N18" s="31">
        <v>16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OLIMP MIŃSK MAZ. 2</v>
      </c>
      <c r="C19" s="87">
        <f>IF(L15="","",L15)</f>
        <v>9</v>
      </c>
      <c r="D19" s="88">
        <f>IF(K15="","",K15)</f>
        <v>25</v>
      </c>
      <c r="E19" s="87">
        <f>IF(L16="","",L16)</f>
        <v>15</v>
      </c>
      <c r="F19" s="88">
        <f>IF(K16="","",K16)</f>
        <v>25</v>
      </c>
      <c r="G19" s="87">
        <f>IF(L17="","",L17)</f>
        <v>25</v>
      </c>
      <c r="H19" s="88">
        <f>IF(K17="","",K17)</f>
        <v>12</v>
      </c>
      <c r="I19" s="87">
        <f>IF(L18="","",L18)</f>
        <v>28</v>
      </c>
      <c r="J19" s="88">
        <f>IF(K18="","",K18)</f>
        <v>26</v>
      </c>
      <c r="K19" s="27" t="s">
        <v>16</v>
      </c>
      <c r="L19" s="60" t="s">
        <v>16</v>
      </c>
      <c r="M19" s="24">
        <v>25</v>
      </c>
      <c r="N19" s="30">
        <v>23</v>
      </c>
      <c r="O19" s="23"/>
      <c r="P19" s="31"/>
    </row>
    <row r="20" spans="1:16" s="2" customFormat="1" ht="73.5" customHeight="1" thickBot="1">
      <c r="A20" s="81">
        <v>6</v>
      </c>
      <c r="B20" s="85" t="str">
        <f>VLOOKUP($B$1&amp;A20,'Lista Zespołów'!$A$4:$E$75,3,FALSE)</f>
        <v>MUKS KRÓTKA 3</v>
      </c>
      <c r="C20" s="87">
        <f>IF(N15="","",N15)</f>
        <v>16</v>
      </c>
      <c r="D20" s="88">
        <f>IF(M15="","",M15)</f>
        <v>25</v>
      </c>
      <c r="E20" s="87">
        <f>IF(N16="","",N16)</f>
        <v>3</v>
      </c>
      <c r="F20" s="88">
        <f>IF(M16="","",M16)</f>
        <v>25</v>
      </c>
      <c r="G20" s="87">
        <f>IF(N17="","",N17)</f>
        <v>25</v>
      </c>
      <c r="H20" s="88">
        <f>IF(M17="","",M17)</f>
        <v>17</v>
      </c>
      <c r="I20" s="87">
        <f>IF(N18="","",N18)</f>
        <v>16</v>
      </c>
      <c r="J20" s="88">
        <f>IF(M18="","",M18)</f>
        <v>25</v>
      </c>
      <c r="K20" s="87">
        <f>IF(N19="","",N19)</f>
        <v>23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OLIMP TŁUSZCZ 1</v>
      </c>
      <c r="C24" s="55" t="s">
        <v>21</v>
      </c>
      <c r="D24" s="54" t="str">
        <f>VLOOKUP(J24,'Lista Zespołów'!$A$4:$E$75,3,FALSE)</f>
        <v>MUKS KRÓTKA 3</v>
      </c>
      <c r="F24" s="2" t="s">
        <v>22</v>
      </c>
      <c r="G24" s="65">
        <v>1</v>
      </c>
      <c r="H24" s="66" t="str">
        <f>$B$1&amp;1</f>
        <v>F1</v>
      </c>
      <c r="I24" s="67" t="s">
        <v>21</v>
      </c>
      <c r="J24" s="66" t="str">
        <f>$B$1&amp;6</f>
        <v>F6</v>
      </c>
    </row>
    <row r="25" spans="1:10" s="2" customFormat="1" ht="17.4">
      <c r="A25" s="50">
        <v>2</v>
      </c>
      <c r="B25" s="54" t="str">
        <f>VLOOKUP(H25,'Lista Zespołów'!$A$4:$E$75,3,FALSE)</f>
        <v>RADOMKA RADOM 2</v>
      </c>
      <c r="C25" s="55" t="s">
        <v>21</v>
      </c>
      <c r="D25" s="54" t="str">
        <f>VLOOKUP(J25,'Lista Zespołów'!$A$4:$E$75,3,FALSE)</f>
        <v>OLIMP MIŃSK MAZ. 2</v>
      </c>
      <c r="F25" s="2" t="s">
        <v>22</v>
      </c>
      <c r="G25" s="65">
        <v>2</v>
      </c>
      <c r="H25" s="66" t="str">
        <f>$B$1&amp;2</f>
        <v>F2</v>
      </c>
      <c r="I25" s="67" t="s">
        <v>21</v>
      </c>
      <c r="J25" s="66" t="str">
        <f>$B$1&amp;5</f>
        <v>F5</v>
      </c>
    </row>
    <row r="26" spans="1:10" s="2" customFormat="1" ht="17.4">
      <c r="A26" s="50">
        <v>3</v>
      </c>
      <c r="B26" s="54" t="str">
        <f>VLOOKUP(H26,'Lista Zespołów'!$A$4:$E$75,3,FALSE)</f>
        <v>WTS WARKA</v>
      </c>
      <c r="C26" s="55" t="s">
        <v>21</v>
      </c>
      <c r="D26" s="54" t="str">
        <f>VLOOKUP(J26,'Lista Zespołów'!$A$4:$E$75,3,FALSE)</f>
        <v>VOLLEY WYSZKÓW</v>
      </c>
      <c r="F26" s="2" t="s">
        <v>22</v>
      </c>
      <c r="G26" s="65">
        <v>3</v>
      </c>
      <c r="H26" s="66" t="str">
        <f>$B$1&amp;3</f>
        <v>F3</v>
      </c>
      <c r="I26" s="67" t="s">
        <v>21</v>
      </c>
      <c r="J26" s="68" t="str">
        <f>$B$1&amp;4</f>
        <v>F4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MUKS KRÓTKA 3</v>
      </c>
      <c r="C28" s="55" t="s">
        <v>21</v>
      </c>
      <c r="D28" s="54" t="str">
        <f>VLOOKUP(J28,'Lista Zespołów'!$A$4:$E$75,3,FALSE)</f>
        <v>VOLLEY WYSZKÓW</v>
      </c>
      <c r="F28" s="2" t="s">
        <v>22</v>
      </c>
      <c r="G28" s="65">
        <v>4</v>
      </c>
      <c r="H28" s="66" t="str">
        <f>$B$1&amp;6</f>
        <v>F6</v>
      </c>
      <c r="I28" s="67" t="s">
        <v>21</v>
      </c>
      <c r="J28" s="66" t="str">
        <f>$B$1&amp;4</f>
        <v>F4</v>
      </c>
    </row>
    <row r="29" spans="1:10" ht="17.4">
      <c r="A29" s="50">
        <v>5</v>
      </c>
      <c r="B29" s="54" t="str">
        <f>VLOOKUP(H29,'Lista Zespołów'!$A$4:$E$75,3,FALSE)</f>
        <v>OLIMP MIŃSK MAZ. 2</v>
      </c>
      <c r="C29" s="55" t="s">
        <v>21</v>
      </c>
      <c r="D29" s="54" t="str">
        <f>VLOOKUP(J29,'Lista Zespołów'!$A$4:$E$75,3,FALSE)</f>
        <v>WTS WARKA</v>
      </c>
      <c r="F29" s="2" t="s">
        <v>22</v>
      </c>
      <c r="G29" s="65">
        <v>5</v>
      </c>
      <c r="H29" s="66" t="str">
        <f>$B$1&amp;5</f>
        <v>F5</v>
      </c>
      <c r="I29" s="67" t="s">
        <v>21</v>
      </c>
      <c r="J29" s="66" t="str">
        <f>$B$1&amp;3</f>
        <v>F3</v>
      </c>
    </row>
    <row r="30" spans="1:10" ht="17.4">
      <c r="A30" s="50">
        <v>6</v>
      </c>
      <c r="B30" s="54" t="str">
        <f>VLOOKUP(H30,'Lista Zespołów'!$A$4:$E$75,3,FALSE)</f>
        <v>OLIMP TŁUSZCZ 1</v>
      </c>
      <c r="C30" s="55" t="s">
        <v>21</v>
      </c>
      <c r="D30" s="54" t="str">
        <f>VLOOKUP(J30,'Lista Zespołów'!$A$4:$E$75,3,FALSE)</f>
        <v>RADOMKA RADOM 2</v>
      </c>
      <c r="F30" s="2" t="s">
        <v>22</v>
      </c>
      <c r="G30" s="72">
        <v>6</v>
      </c>
      <c r="H30" s="70" t="str">
        <f>$B$1&amp;1</f>
        <v>F1</v>
      </c>
      <c r="I30" s="71" t="s">
        <v>21</v>
      </c>
      <c r="J30" s="70" t="str">
        <f>$B$1&amp;2</f>
        <v>F2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RADOMKA RADOM 2</v>
      </c>
      <c r="C32" s="55" t="s">
        <v>21</v>
      </c>
      <c r="D32" s="54" t="str">
        <f>VLOOKUP(J32,'Lista Zespołów'!$A$4:$E$75,3,FALSE)</f>
        <v>MUKS KRÓTKA 3</v>
      </c>
      <c r="F32" t="s">
        <v>22</v>
      </c>
      <c r="G32" s="65">
        <v>7</v>
      </c>
      <c r="H32" s="66" t="str">
        <f>$B$1&amp;2</f>
        <v>F2</v>
      </c>
      <c r="I32" s="67" t="s">
        <v>21</v>
      </c>
      <c r="J32" s="66" t="str">
        <f>$B$1&amp;6</f>
        <v>F6</v>
      </c>
    </row>
    <row r="33" spans="1:10" ht="17.4">
      <c r="A33" s="50">
        <v>8</v>
      </c>
      <c r="B33" s="54" t="str">
        <f>VLOOKUP(H33,'Lista Zespołów'!$A$4:$E$75,3,FALSE)</f>
        <v>WTS WARKA</v>
      </c>
      <c r="C33" s="55" t="s">
        <v>21</v>
      </c>
      <c r="D33" s="54" t="str">
        <f>VLOOKUP(J33,'Lista Zespołów'!$A$4:$E$75,3,FALSE)</f>
        <v>OLIMP TŁUSZCZ 1</v>
      </c>
      <c r="F33" t="s">
        <v>22</v>
      </c>
      <c r="G33" s="65">
        <v>8</v>
      </c>
      <c r="H33" s="66" t="str">
        <f>$B$1&amp;3</f>
        <v>F3</v>
      </c>
      <c r="I33" s="67" t="s">
        <v>21</v>
      </c>
      <c r="J33" s="66" t="str">
        <f>$B$1&amp;1</f>
        <v>F1</v>
      </c>
    </row>
    <row r="34" spans="1:10" ht="17.4">
      <c r="A34" s="50">
        <v>9</v>
      </c>
      <c r="B34" s="54" t="str">
        <f>VLOOKUP(H34,'Lista Zespołów'!$A$4:$E$75,3,FALSE)</f>
        <v>VOLLEY WYSZKÓW</v>
      </c>
      <c r="C34" s="55" t="s">
        <v>21</v>
      </c>
      <c r="D34" s="54" t="str">
        <f>VLOOKUP(J34,'Lista Zespołów'!$A$4:$E$75,3,FALSE)</f>
        <v>OLIMP MIŃSK MAZ. 2</v>
      </c>
      <c r="F34" t="s">
        <v>22</v>
      </c>
      <c r="G34" s="72">
        <v>9</v>
      </c>
      <c r="H34" s="70" t="str">
        <f>$B$1&amp;4</f>
        <v>F4</v>
      </c>
      <c r="I34" s="71" t="s">
        <v>21</v>
      </c>
      <c r="J34" s="70" t="str">
        <f>$B$1&amp;5</f>
        <v>F5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MUKS KRÓTKA 3</v>
      </c>
      <c r="C36" s="55" t="s">
        <v>21</v>
      </c>
      <c r="D36" s="54" t="str">
        <f>VLOOKUP(J36,'Lista Zespołów'!$A$4:$E$75,3,FALSE)</f>
        <v>OLIMP MIŃSK MAZ. 2</v>
      </c>
      <c r="F36" t="s">
        <v>22</v>
      </c>
      <c r="G36" s="72">
        <v>10</v>
      </c>
      <c r="H36" s="70" t="str">
        <f>$B$1&amp;6</f>
        <v>F6</v>
      </c>
      <c r="I36" s="71" t="s">
        <v>21</v>
      </c>
      <c r="J36" s="70" t="str">
        <f>$B$1&amp;5</f>
        <v>F5</v>
      </c>
    </row>
    <row r="37" spans="1:10" ht="17.4">
      <c r="A37" s="50">
        <v>11</v>
      </c>
      <c r="B37" s="54" t="str">
        <f>VLOOKUP(H37,'Lista Zespołów'!$A$4:$E$75,3,FALSE)</f>
        <v>OLIMP TŁUSZCZ 1</v>
      </c>
      <c r="C37" s="55" t="s">
        <v>21</v>
      </c>
      <c r="D37" s="54" t="str">
        <f>VLOOKUP(J37,'Lista Zespołów'!$A$4:$E$75,3,FALSE)</f>
        <v>VOLLEY WYSZKÓW</v>
      </c>
      <c r="F37" t="s">
        <v>22</v>
      </c>
      <c r="G37" s="72">
        <v>11</v>
      </c>
      <c r="H37" s="70" t="str">
        <f>$B$1&amp;1</f>
        <v>F1</v>
      </c>
      <c r="I37" s="71" t="s">
        <v>21</v>
      </c>
      <c r="J37" s="70" t="str">
        <f>$B$1&amp;4</f>
        <v>F4</v>
      </c>
    </row>
    <row r="38" spans="1:10" ht="18">
      <c r="A38" s="50">
        <v>12</v>
      </c>
      <c r="B38" s="54" t="str">
        <f>VLOOKUP(H38,'Lista Zespołów'!$A$4:$E$75,3,FALSE)</f>
        <v>RADOMKA RADOM 2</v>
      </c>
      <c r="C38" s="57" t="s">
        <v>21</v>
      </c>
      <c r="D38" s="54" t="str">
        <f>VLOOKUP(J38,'Lista Zespołów'!$A$4:$E$75,3,FALSE)</f>
        <v>WTS WARKA</v>
      </c>
      <c r="F38" t="s">
        <v>22</v>
      </c>
      <c r="G38" s="72">
        <v>12</v>
      </c>
      <c r="H38" s="70" t="str">
        <f>$B$1&amp;2</f>
        <v>F2</v>
      </c>
      <c r="I38" s="71" t="s">
        <v>21</v>
      </c>
      <c r="J38" s="70" t="str">
        <f>$B$1&amp;3</f>
        <v>F3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WTS WARKA</v>
      </c>
      <c r="C40" s="55" t="s">
        <v>21</v>
      </c>
      <c r="D40" s="54" t="str">
        <f>VLOOKUP(J40,'Lista Zespołów'!$A$4:$E$75,3,FALSE)</f>
        <v>MUKS KRÓTKA 3</v>
      </c>
      <c r="F40" t="s">
        <v>22</v>
      </c>
      <c r="G40" s="72">
        <v>13</v>
      </c>
      <c r="H40" s="70" t="str">
        <f>$B$1&amp;3</f>
        <v>F3</v>
      </c>
      <c r="I40" s="71" t="s">
        <v>21</v>
      </c>
      <c r="J40" s="70" t="str">
        <f>$B$1&amp;6</f>
        <v>F6</v>
      </c>
    </row>
    <row r="41" spans="1:10" ht="18">
      <c r="A41" s="50">
        <v>14</v>
      </c>
      <c r="B41" s="54" t="str">
        <f>VLOOKUP(H41,'Lista Zespołów'!$A$4:$E$75,3,FALSE)</f>
        <v>VOLLEY WYSZKÓW</v>
      </c>
      <c r="C41" s="57" t="s">
        <v>21</v>
      </c>
      <c r="D41" s="54" t="str">
        <f>VLOOKUP(J41,'Lista Zespołów'!$A$4:$E$75,3,FALSE)</f>
        <v>RADOMKA RADOM 2</v>
      </c>
      <c r="F41" t="s">
        <v>22</v>
      </c>
      <c r="G41" s="72">
        <v>14</v>
      </c>
      <c r="H41" s="70" t="str">
        <f>$B$1&amp;4</f>
        <v>F4</v>
      </c>
      <c r="I41" s="71" t="s">
        <v>21</v>
      </c>
      <c r="J41" s="70" t="str">
        <f>$B$1&amp;2</f>
        <v>F2</v>
      </c>
    </row>
    <row r="42" spans="1:10" ht="18">
      <c r="A42" s="50">
        <v>15</v>
      </c>
      <c r="B42" s="54" t="str">
        <f>VLOOKUP(H42,'Lista Zespołów'!$A$4:$E$75,3,FALSE)</f>
        <v>OLIMP MIŃSK MAZ. 2</v>
      </c>
      <c r="C42" s="59" t="s">
        <v>21</v>
      </c>
      <c r="D42" s="54" t="str">
        <f>VLOOKUP(J42,'Lista Zespołów'!$A$4:$E$75,3,FALSE)</f>
        <v>OLIMP TŁUSZCZ 1</v>
      </c>
      <c r="F42" t="s">
        <v>22</v>
      </c>
      <c r="G42" s="72">
        <v>15</v>
      </c>
      <c r="H42" s="70" t="str">
        <f>$B$1&amp;5</f>
        <v>F5</v>
      </c>
      <c r="I42" s="71" t="s">
        <v>21</v>
      </c>
      <c r="J42" s="70" t="str">
        <f>$B$1&amp;1</f>
        <v>F1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V16" sqref="V16"/>
    </sheetView>
  </sheetViews>
  <sheetFormatPr defaultColWidth="9.140625" defaultRowHeight="15"/>
  <cols>
    <col min="1" max="1" width="9.7109375" style="0" customWidth="1"/>
    <col min="2" max="2" width="51.0039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25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G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G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OLIMP MIŃSK MAZ. 1</v>
      </c>
      <c r="C4" s="36">
        <f aca="true" t="shared" si="0" ref="C4:C7">D4*$E$1+E4*$G$1</f>
        <v>8</v>
      </c>
      <c r="D4" s="37">
        <f aca="true" t="shared" si="1" ref="D4:D9">IF($C15&gt;$D15,1,0)+IF($E15&gt;$F15,1,0)+IF($G15&gt;$H15,1,0)+IF($I15&gt;$J15,1,0)+IF($K15&gt;$L15,1,0)+IF($M15&gt;$N15,1,0)+IF($O15&gt;$P15,1,0)</f>
        <v>4</v>
      </c>
      <c r="E4" s="37">
        <f aca="true" t="shared" si="2" ref="E4:E9">IF($C15&lt;$D15,1,0)+IF($E15&lt;$F15,1,0)+IF($G15&lt;$H15,1,0)+IF($I15&lt;$J15,1,0)+IF($K15&lt;$L15,1,0)+IF($M15&lt;$N15,1,0)+IF($O15&lt;$P15,1,0)</f>
        <v>1</v>
      </c>
      <c r="F4" s="37">
        <f aca="true" t="shared" si="3" ref="F4:F7">E4+D4</f>
        <v>5</v>
      </c>
      <c r="G4" s="37">
        <f>SUM(D$15:D$21)</f>
        <v>112</v>
      </c>
      <c r="H4" s="37">
        <f>SUM(C$15:C$21)</f>
        <v>63</v>
      </c>
      <c r="I4" s="38">
        <f aca="true" t="shared" si="4" ref="I4:I7">_xlfn.IFERROR(G4/H4,0)</f>
        <v>1.7777777777777777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RADOMKA RADOM 1</v>
      </c>
      <c r="C5" s="33">
        <f t="shared" si="0"/>
        <v>10</v>
      </c>
      <c r="D5" s="34">
        <f t="shared" si="1"/>
        <v>5</v>
      </c>
      <c r="E5" s="34">
        <f t="shared" si="2"/>
        <v>0</v>
      </c>
      <c r="F5" s="34">
        <f t="shared" si="3"/>
        <v>5</v>
      </c>
      <c r="G5" s="34">
        <f>SUM(F$15:F$21)</f>
        <v>125</v>
      </c>
      <c r="H5" s="34">
        <f>SUM(E$15:E$21)</f>
        <v>53</v>
      </c>
      <c r="I5" s="35">
        <f t="shared" si="4"/>
        <v>2.358490566037736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>PLAS WARSZAWA 1</v>
      </c>
      <c r="C6" s="36">
        <f t="shared" si="0"/>
        <v>4</v>
      </c>
      <c r="D6" s="37">
        <f t="shared" si="1"/>
        <v>2</v>
      </c>
      <c r="E6" s="37">
        <f t="shared" si="2"/>
        <v>3</v>
      </c>
      <c r="F6" s="37">
        <f t="shared" si="3"/>
        <v>5</v>
      </c>
      <c r="G6" s="37">
        <f>SUM(H$15:H$21)</f>
        <v>98</v>
      </c>
      <c r="H6" s="37">
        <f>SUM(G$15:G$21)</f>
        <v>109</v>
      </c>
      <c r="I6" s="38">
        <f t="shared" si="4"/>
        <v>0.8990825688073395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OLIMP TŁUSZCZ 2</v>
      </c>
      <c r="C7" s="33">
        <f t="shared" si="0"/>
        <v>4</v>
      </c>
      <c r="D7" s="34">
        <f t="shared" si="1"/>
        <v>2</v>
      </c>
      <c r="E7" s="34">
        <f t="shared" si="2"/>
        <v>3</v>
      </c>
      <c r="F7" s="34">
        <f t="shared" si="3"/>
        <v>5</v>
      </c>
      <c r="G7" s="34">
        <f>SUM(J$15:J$21)</f>
        <v>104</v>
      </c>
      <c r="H7" s="34">
        <f>SUM(I$15:I$21)</f>
        <v>113</v>
      </c>
      <c r="I7" s="35">
        <f t="shared" si="4"/>
        <v>0.9203539823008849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MKS PRUSZKÓW</v>
      </c>
      <c r="C8" s="36">
        <f>D8*$E$1+E8*$G$1</f>
        <v>4</v>
      </c>
      <c r="D8" s="37">
        <f t="shared" si="1"/>
        <v>2</v>
      </c>
      <c r="E8" s="37">
        <f t="shared" si="2"/>
        <v>3</v>
      </c>
      <c r="F8" s="37">
        <f>E8+D8</f>
        <v>5</v>
      </c>
      <c r="G8" s="37">
        <f>SUM(L$15:L$21)</f>
        <v>88</v>
      </c>
      <c r="H8" s="37">
        <f>SUM(K$15:K$21)</f>
        <v>102</v>
      </c>
      <c r="I8" s="38">
        <f>_xlfn.IFERROR(G8/H8,0)</f>
        <v>0.8627450980392157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MUKS KRÓTKA 4</v>
      </c>
      <c r="C9" s="33">
        <f aca="true" t="shared" si="5" ref="C9">D9*$E$1+E9*$G$1</f>
        <v>0</v>
      </c>
      <c r="D9" s="34">
        <f t="shared" si="1"/>
        <v>0</v>
      </c>
      <c r="E9" s="34">
        <f t="shared" si="2"/>
        <v>5</v>
      </c>
      <c r="F9" s="34">
        <f aca="true" t="shared" si="6" ref="F9">E9+D9</f>
        <v>5</v>
      </c>
      <c r="G9" s="34">
        <f>SUM(N$15:N$21)</f>
        <v>38</v>
      </c>
      <c r="H9" s="34">
        <f>SUM(M$15:M$21)</f>
        <v>125</v>
      </c>
      <c r="I9" s="35">
        <f aca="true" t="shared" si="7" ref="I9">_xlfn.IFERROR(G9/H9,0)</f>
        <v>0.304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G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OLIMP MIŃSK MAZ. 1</v>
      </c>
      <c r="D14" s="110"/>
      <c r="E14" s="109" t="str">
        <f>VLOOKUP($B$1&amp;E13,'Lista Zespołów'!$A$4:$E$75,3,FALSE)</f>
        <v>RADOMKA RADOM 1</v>
      </c>
      <c r="F14" s="110"/>
      <c r="G14" s="109" t="str">
        <f>VLOOKUP($B$1&amp;G13,'Lista Zespołów'!$A$4:$E$75,3,FALSE)</f>
        <v>PLAS WARSZAWA 1</v>
      </c>
      <c r="H14" s="110"/>
      <c r="I14" s="109" t="str">
        <f>VLOOKUP($B$1&amp;I13,'Lista Zespołów'!$A$4:$E$75,3,FALSE)</f>
        <v>OLIMP TŁUSZCZ 2</v>
      </c>
      <c r="J14" s="110"/>
      <c r="K14" s="115" t="str">
        <f>VLOOKUP($B$1&amp;K13,'Lista Zespołów'!$A$4:$E$75,3,FALSE)</f>
        <v>MKS PRUSZKÓW</v>
      </c>
      <c r="L14" s="116"/>
      <c r="M14" s="109" t="str">
        <f>VLOOKUP($B$1&amp;M13,'Lista Zespołów'!$A$4:$E$75,3,FALSE)</f>
        <v>MUKS KRÓTKA 4</v>
      </c>
      <c r="N14" s="110"/>
      <c r="O14" s="103"/>
      <c r="P14" s="104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OLIMP MIŃSK MAZ. 1</v>
      </c>
      <c r="C15" s="25" t="s">
        <v>16</v>
      </c>
      <c r="D15" s="26" t="s">
        <v>16</v>
      </c>
      <c r="E15" s="19">
        <v>12</v>
      </c>
      <c r="F15" s="30">
        <v>25</v>
      </c>
      <c r="G15" s="19">
        <v>25</v>
      </c>
      <c r="H15" s="30">
        <v>10</v>
      </c>
      <c r="I15" s="19">
        <v>25</v>
      </c>
      <c r="J15" s="30">
        <v>10</v>
      </c>
      <c r="K15" s="19">
        <v>25</v>
      </c>
      <c r="L15" s="30">
        <v>14</v>
      </c>
      <c r="M15" s="19">
        <v>25</v>
      </c>
      <c r="N15" s="30">
        <v>4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RADOMKA RADOM 1</v>
      </c>
      <c r="C16" s="87">
        <f>IF(F15="","",F15)</f>
        <v>25</v>
      </c>
      <c r="D16" s="88">
        <f>IF(E15="","",E15)</f>
        <v>12</v>
      </c>
      <c r="E16" s="27" t="s">
        <v>16</v>
      </c>
      <c r="F16" s="28" t="s">
        <v>16</v>
      </c>
      <c r="G16" s="23">
        <v>25</v>
      </c>
      <c r="H16" s="31">
        <v>15</v>
      </c>
      <c r="I16" s="23">
        <v>25</v>
      </c>
      <c r="J16" s="31">
        <v>17</v>
      </c>
      <c r="K16" s="23">
        <v>25</v>
      </c>
      <c r="L16" s="31">
        <v>5</v>
      </c>
      <c r="M16" s="23">
        <v>25</v>
      </c>
      <c r="N16" s="31">
        <v>4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>PLAS WARSZAWA 1</v>
      </c>
      <c r="C17" s="86">
        <f>IF(H15="","",H15)</f>
        <v>10</v>
      </c>
      <c r="D17" s="89">
        <f>IF(G15="","",G15)</f>
        <v>25</v>
      </c>
      <c r="E17" s="86">
        <f>IF(H16="","",H16)</f>
        <v>15</v>
      </c>
      <c r="F17" s="89">
        <f>IF(G16="","",G16)</f>
        <v>25</v>
      </c>
      <c r="G17" s="29" t="s">
        <v>16</v>
      </c>
      <c r="H17" s="26" t="s">
        <v>16</v>
      </c>
      <c r="I17" s="24">
        <v>29</v>
      </c>
      <c r="J17" s="30">
        <v>27</v>
      </c>
      <c r="K17" s="24">
        <v>19</v>
      </c>
      <c r="L17" s="30">
        <v>25</v>
      </c>
      <c r="M17" s="24">
        <v>25</v>
      </c>
      <c r="N17" s="30">
        <v>7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OLIMP TŁUSZCZ 2</v>
      </c>
      <c r="C18" s="87">
        <f>IF(J15="","",J15)</f>
        <v>10</v>
      </c>
      <c r="D18" s="88">
        <f>IF(I15="","",I15)</f>
        <v>25</v>
      </c>
      <c r="E18" s="87">
        <f>IF(J16="","",J16)</f>
        <v>17</v>
      </c>
      <c r="F18" s="88">
        <f>IF(I16="","",I16)</f>
        <v>25</v>
      </c>
      <c r="G18" s="87">
        <f>IF(J17="","",J17)</f>
        <v>27</v>
      </c>
      <c r="H18" s="88">
        <f>IF(I17="","",I17)</f>
        <v>29</v>
      </c>
      <c r="I18" s="27" t="s">
        <v>16</v>
      </c>
      <c r="J18" s="28" t="s">
        <v>16</v>
      </c>
      <c r="K18" s="23">
        <v>25</v>
      </c>
      <c r="L18" s="31">
        <v>19</v>
      </c>
      <c r="M18" s="23">
        <v>25</v>
      </c>
      <c r="N18" s="31">
        <v>15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MKS PRUSZKÓW</v>
      </c>
      <c r="C19" s="87">
        <f>IF(L15="","",L15)</f>
        <v>14</v>
      </c>
      <c r="D19" s="88">
        <f>IF(K15="","",K15)</f>
        <v>25</v>
      </c>
      <c r="E19" s="87">
        <f>IF(L16="","",L16)</f>
        <v>5</v>
      </c>
      <c r="F19" s="88">
        <f>IF(K16="","",K16)</f>
        <v>25</v>
      </c>
      <c r="G19" s="87">
        <f>IF(L17="","",L17)</f>
        <v>25</v>
      </c>
      <c r="H19" s="88">
        <f>IF(K17="","",K17)</f>
        <v>19</v>
      </c>
      <c r="I19" s="87">
        <f>IF(L18="","",L18)</f>
        <v>19</v>
      </c>
      <c r="J19" s="88">
        <f>IF(K18="","",K18)</f>
        <v>25</v>
      </c>
      <c r="K19" s="27" t="s">
        <v>16</v>
      </c>
      <c r="L19" s="60" t="s">
        <v>16</v>
      </c>
      <c r="M19" s="24">
        <v>25</v>
      </c>
      <c r="N19" s="30">
        <v>8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MUKS KRÓTKA 4</v>
      </c>
      <c r="C20" s="87">
        <f>IF(N15="","",N15)</f>
        <v>4</v>
      </c>
      <c r="D20" s="88">
        <f>IF(M15="","",M15)</f>
        <v>25</v>
      </c>
      <c r="E20" s="87">
        <f>IF(N16="","",N16)</f>
        <v>4</v>
      </c>
      <c r="F20" s="88">
        <f>IF(M16="","",M16)</f>
        <v>25</v>
      </c>
      <c r="G20" s="87">
        <f>IF(N17="","",N17)</f>
        <v>7</v>
      </c>
      <c r="H20" s="88">
        <f>IF(M17="","",M17)</f>
        <v>25</v>
      </c>
      <c r="I20" s="87">
        <f>IF(N18="","",N18)</f>
        <v>15</v>
      </c>
      <c r="J20" s="88">
        <f>IF(M18="","",M18)</f>
        <v>25</v>
      </c>
      <c r="K20" s="87">
        <f>IF(N19="","",N19)</f>
        <v>8</v>
      </c>
      <c r="L20" s="88">
        <f>IF(M19="","",M19)</f>
        <v>25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OLIMP MIŃSK MAZ. 1</v>
      </c>
      <c r="C24" s="55" t="s">
        <v>21</v>
      </c>
      <c r="D24" s="54" t="str">
        <f>VLOOKUP(J24,'Lista Zespołów'!$A$4:$E$75,3,FALSE)</f>
        <v>MUKS KRÓTKA 4</v>
      </c>
      <c r="F24" s="2" t="s">
        <v>22</v>
      </c>
      <c r="G24" s="65">
        <v>1</v>
      </c>
      <c r="H24" s="66" t="str">
        <f>$B$1&amp;1</f>
        <v>G1</v>
      </c>
      <c r="I24" s="67" t="s">
        <v>21</v>
      </c>
      <c r="J24" s="66" t="str">
        <f>$B$1&amp;6</f>
        <v>G6</v>
      </c>
    </row>
    <row r="25" spans="1:10" s="2" customFormat="1" ht="17.4">
      <c r="A25" s="50">
        <v>2</v>
      </c>
      <c r="B25" s="54" t="str">
        <f>VLOOKUP(H25,'Lista Zespołów'!$A$4:$E$75,3,FALSE)</f>
        <v>RADOMKA RADOM 1</v>
      </c>
      <c r="C25" s="55" t="s">
        <v>21</v>
      </c>
      <c r="D25" s="54" t="str">
        <f>VLOOKUP(J25,'Lista Zespołów'!$A$4:$E$75,3,FALSE)</f>
        <v>MKS PRUSZKÓW</v>
      </c>
      <c r="F25" s="2" t="s">
        <v>22</v>
      </c>
      <c r="G25" s="65">
        <v>2</v>
      </c>
      <c r="H25" s="66" t="str">
        <f>$B$1&amp;2</f>
        <v>G2</v>
      </c>
      <c r="I25" s="67" t="s">
        <v>21</v>
      </c>
      <c r="J25" s="66" t="str">
        <f>$B$1&amp;5</f>
        <v>G5</v>
      </c>
    </row>
    <row r="26" spans="1:10" s="2" customFormat="1" ht="17.4">
      <c r="A26" s="50">
        <v>3</v>
      </c>
      <c r="B26" s="54" t="str">
        <f>VLOOKUP(H26,'Lista Zespołów'!$A$4:$E$75,3,FALSE)</f>
        <v>PLAS WARSZAWA 1</v>
      </c>
      <c r="C26" s="55" t="s">
        <v>21</v>
      </c>
      <c r="D26" s="54" t="str">
        <f>VLOOKUP(J26,'Lista Zespołów'!$A$4:$E$75,3,FALSE)</f>
        <v>OLIMP TŁUSZCZ 2</v>
      </c>
      <c r="F26" s="2" t="s">
        <v>22</v>
      </c>
      <c r="G26" s="65">
        <v>3</v>
      </c>
      <c r="H26" s="66" t="str">
        <f>$B$1&amp;3</f>
        <v>G3</v>
      </c>
      <c r="I26" s="67" t="s">
        <v>21</v>
      </c>
      <c r="J26" s="68" t="str">
        <f>$B$1&amp;4</f>
        <v>G4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MUKS KRÓTKA 4</v>
      </c>
      <c r="C28" s="55" t="s">
        <v>21</v>
      </c>
      <c r="D28" s="54" t="str">
        <f>VLOOKUP(J28,'Lista Zespołów'!$A$4:$E$75,3,FALSE)</f>
        <v>OLIMP TŁUSZCZ 2</v>
      </c>
      <c r="F28" s="2" t="s">
        <v>22</v>
      </c>
      <c r="G28" s="65">
        <v>4</v>
      </c>
      <c r="H28" s="66" t="str">
        <f>$B$1&amp;6</f>
        <v>G6</v>
      </c>
      <c r="I28" s="67" t="s">
        <v>21</v>
      </c>
      <c r="J28" s="66" t="str">
        <f>$B$1&amp;4</f>
        <v>G4</v>
      </c>
    </row>
    <row r="29" spans="1:10" ht="17.4">
      <c r="A29" s="50">
        <v>5</v>
      </c>
      <c r="B29" s="54" t="str">
        <f>VLOOKUP(H29,'Lista Zespołów'!$A$4:$E$75,3,FALSE)</f>
        <v>MKS PRUSZKÓW</v>
      </c>
      <c r="C29" s="55" t="s">
        <v>21</v>
      </c>
      <c r="D29" s="54" t="str">
        <f>VLOOKUP(J29,'Lista Zespołów'!$A$4:$E$75,3,FALSE)</f>
        <v>PLAS WARSZAWA 1</v>
      </c>
      <c r="F29" s="2" t="s">
        <v>22</v>
      </c>
      <c r="G29" s="65">
        <v>5</v>
      </c>
      <c r="H29" s="66" t="str">
        <f>$B$1&amp;5</f>
        <v>G5</v>
      </c>
      <c r="I29" s="67" t="s">
        <v>21</v>
      </c>
      <c r="J29" s="66" t="str">
        <f>$B$1&amp;3</f>
        <v>G3</v>
      </c>
    </row>
    <row r="30" spans="1:10" ht="17.4">
      <c r="A30" s="50">
        <v>6</v>
      </c>
      <c r="B30" s="54" t="str">
        <f>VLOOKUP(H30,'Lista Zespołów'!$A$4:$E$75,3,FALSE)</f>
        <v>OLIMP MIŃSK MAZ. 1</v>
      </c>
      <c r="C30" s="55" t="s">
        <v>21</v>
      </c>
      <c r="D30" s="54" t="str">
        <f>VLOOKUP(J30,'Lista Zespołów'!$A$4:$E$75,3,FALSE)</f>
        <v>RADOMKA RADOM 1</v>
      </c>
      <c r="F30" s="2" t="s">
        <v>22</v>
      </c>
      <c r="G30" s="72">
        <v>6</v>
      </c>
      <c r="H30" s="70" t="str">
        <f>$B$1&amp;1</f>
        <v>G1</v>
      </c>
      <c r="I30" s="71" t="s">
        <v>21</v>
      </c>
      <c r="J30" s="70" t="str">
        <f>$B$1&amp;2</f>
        <v>G2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RADOMKA RADOM 1</v>
      </c>
      <c r="C32" s="55" t="s">
        <v>21</v>
      </c>
      <c r="D32" s="54" t="str">
        <f>VLOOKUP(J32,'Lista Zespołów'!$A$4:$E$75,3,FALSE)</f>
        <v>MUKS KRÓTKA 4</v>
      </c>
      <c r="F32" t="s">
        <v>22</v>
      </c>
      <c r="G32" s="65">
        <v>7</v>
      </c>
      <c r="H32" s="66" t="str">
        <f>$B$1&amp;2</f>
        <v>G2</v>
      </c>
      <c r="I32" s="67" t="s">
        <v>21</v>
      </c>
      <c r="J32" s="66" t="str">
        <f>$B$1&amp;6</f>
        <v>G6</v>
      </c>
    </row>
    <row r="33" spans="1:10" ht="17.4">
      <c r="A33" s="50">
        <v>8</v>
      </c>
      <c r="B33" s="54" t="str">
        <f>VLOOKUP(H33,'Lista Zespołów'!$A$4:$E$75,3,FALSE)</f>
        <v>PLAS WARSZAWA 1</v>
      </c>
      <c r="C33" s="55" t="s">
        <v>21</v>
      </c>
      <c r="D33" s="54" t="str">
        <f>VLOOKUP(J33,'Lista Zespołów'!$A$4:$E$75,3,FALSE)</f>
        <v>OLIMP MIŃSK MAZ. 1</v>
      </c>
      <c r="F33" t="s">
        <v>22</v>
      </c>
      <c r="G33" s="65">
        <v>8</v>
      </c>
      <c r="H33" s="66" t="str">
        <f>$B$1&amp;3</f>
        <v>G3</v>
      </c>
      <c r="I33" s="67" t="s">
        <v>21</v>
      </c>
      <c r="J33" s="66" t="str">
        <f>$B$1&amp;1</f>
        <v>G1</v>
      </c>
    </row>
    <row r="34" spans="1:10" ht="17.4">
      <c r="A34" s="50">
        <v>9</v>
      </c>
      <c r="B34" s="54" t="str">
        <f>VLOOKUP(H34,'Lista Zespołów'!$A$4:$E$75,3,FALSE)</f>
        <v>OLIMP TŁUSZCZ 2</v>
      </c>
      <c r="C34" s="55" t="s">
        <v>21</v>
      </c>
      <c r="D34" s="54" t="str">
        <f>VLOOKUP(J34,'Lista Zespołów'!$A$4:$E$75,3,FALSE)</f>
        <v>MKS PRUSZKÓW</v>
      </c>
      <c r="F34" t="s">
        <v>22</v>
      </c>
      <c r="G34" s="72">
        <v>9</v>
      </c>
      <c r="H34" s="70" t="str">
        <f>$B$1&amp;4</f>
        <v>G4</v>
      </c>
      <c r="I34" s="71" t="s">
        <v>21</v>
      </c>
      <c r="J34" s="70" t="str">
        <f>$B$1&amp;5</f>
        <v>G5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MUKS KRÓTKA 4</v>
      </c>
      <c r="C36" s="55" t="s">
        <v>21</v>
      </c>
      <c r="D36" s="54" t="str">
        <f>VLOOKUP(J36,'Lista Zespołów'!$A$4:$E$75,3,FALSE)</f>
        <v>MKS PRUSZKÓW</v>
      </c>
      <c r="F36" t="s">
        <v>22</v>
      </c>
      <c r="G36" s="72">
        <v>10</v>
      </c>
      <c r="H36" s="70" t="str">
        <f>$B$1&amp;6</f>
        <v>G6</v>
      </c>
      <c r="I36" s="71" t="s">
        <v>21</v>
      </c>
      <c r="J36" s="70" t="str">
        <f>$B$1&amp;5</f>
        <v>G5</v>
      </c>
    </row>
    <row r="37" spans="1:10" ht="17.4">
      <c r="A37" s="50">
        <v>11</v>
      </c>
      <c r="B37" s="54" t="str">
        <f>VLOOKUP(H37,'Lista Zespołów'!$A$4:$E$75,3,FALSE)</f>
        <v>OLIMP MIŃSK MAZ. 1</v>
      </c>
      <c r="C37" s="55" t="s">
        <v>21</v>
      </c>
      <c r="D37" s="54" t="str">
        <f>VLOOKUP(J37,'Lista Zespołów'!$A$4:$E$75,3,FALSE)</f>
        <v>OLIMP TŁUSZCZ 2</v>
      </c>
      <c r="F37" t="s">
        <v>22</v>
      </c>
      <c r="G37" s="72">
        <v>11</v>
      </c>
      <c r="H37" s="70" t="str">
        <f>$B$1&amp;1</f>
        <v>G1</v>
      </c>
      <c r="I37" s="71" t="s">
        <v>21</v>
      </c>
      <c r="J37" s="70" t="str">
        <f>$B$1&amp;4</f>
        <v>G4</v>
      </c>
    </row>
    <row r="38" spans="1:10" ht="18">
      <c r="A38" s="50">
        <v>12</v>
      </c>
      <c r="B38" s="54" t="str">
        <f>VLOOKUP(H38,'Lista Zespołów'!$A$4:$E$75,3,FALSE)</f>
        <v>RADOMKA RADOM 1</v>
      </c>
      <c r="C38" s="57" t="s">
        <v>21</v>
      </c>
      <c r="D38" s="54" t="str">
        <f>VLOOKUP(J38,'Lista Zespołów'!$A$4:$E$75,3,FALSE)</f>
        <v>PLAS WARSZAWA 1</v>
      </c>
      <c r="F38" t="s">
        <v>22</v>
      </c>
      <c r="G38" s="72">
        <v>12</v>
      </c>
      <c r="H38" s="70" t="str">
        <f>$B$1&amp;2</f>
        <v>G2</v>
      </c>
      <c r="I38" s="71" t="s">
        <v>21</v>
      </c>
      <c r="J38" s="70" t="str">
        <f>$B$1&amp;3</f>
        <v>G3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>PLAS WARSZAWA 1</v>
      </c>
      <c r="C40" s="55" t="s">
        <v>21</v>
      </c>
      <c r="D40" s="54" t="str">
        <f>VLOOKUP(J40,'Lista Zespołów'!$A$4:$E$75,3,FALSE)</f>
        <v>MUKS KRÓTKA 4</v>
      </c>
      <c r="F40" t="s">
        <v>22</v>
      </c>
      <c r="G40" s="72">
        <v>13</v>
      </c>
      <c r="H40" s="70" t="str">
        <f>$B$1&amp;3</f>
        <v>G3</v>
      </c>
      <c r="I40" s="71" t="s">
        <v>21</v>
      </c>
      <c r="J40" s="70" t="str">
        <f>$B$1&amp;6</f>
        <v>G6</v>
      </c>
    </row>
    <row r="41" spans="1:10" ht="18">
      <c r="A41" s="50">
        <v>14</v>
      </c>
      <c r="B41" s="54" t="str">
        <f>VLOOKUP(H41,'Lista Zespołów'!$A$4:$E$75,3,FALSE)</f>
        <v>OLIMP TŁUSZCZ 2</v>
      </c>
      <c r="C41" s="57" t="s">
        <v>21</v>
      </c>
      <c r="D41" s="54" t="str">
        <f>VLOOKUP(J41,'Lista Zespołów'!$A$4:$E$75,3,FALSE)</f>
        <v>RADOMKA RADOM 1</v>
      </c>
      <c r="F41" t="s">
        <v>22</v>
      </c>
      <c r="G41" s="72">
        <v>14</v>
      </c>
      <c r="H41" s="70" t="str">
        <f>$B$1&amp;4</f>
        <v>G4</v>
      </c>
      <c r="I41" s="71" t="s">
        <v>21</v>
      </c>
      <c r="J41" s="70" t="str">
        <f>$B$1&amp;2</f>
        <v>G2</v>
      </c>
    </row>
    <row r="42" spans="1:10" ht="18">
      <c r="A42" s="50">
        <v>15</v>
      </c>
      <c r="B42" s="54" t="str">
        <f>VLOOKUP(H42,'Lista Zespołów'!$A$4:$E$75,3,FALSE)</f>
        <v>MKS PRUSZKÓW</v>
      </c>
      <c r="C42" s="59" t="s">
        <v>21</v>
      </c>
      <c r="D42" s="54" t="str">
        <f>VLOOKUP(J42,'Lista Zespołów'!$A$4:$E$75,3,FALSE)</f>
        <v>OLIMP MIŃSK MAZ. 1</v>
      </c>
      <c r="F42" t="s">
        <v>22</v>
      </c>
      <c r="G42" s="72">
        <v>15</v>
      </c>
      <c r="H42" s="70" t="str">
        <f>$B$1&amp;5</f>
        <v>G5</v>
      </c>
      <c r="I42" s="71" t="s">
        <v>21</v>
      </c>
      <c r="J42" s="70" t="str">
        <f>$B$1&amp;1</f>
        <v>G1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showGridLines="0" zoomScale="55" zoomScaleNormal="55" workbookViewId="0" topLeftCell="A1">
      <selection activeCell="I6" sqref="I6"/>
    </sheetView>
  </sheetViews>
  <sheetFormatPr defaultColWidth="9.140625" defaultRowHeight="15"/>
  <cols>
    <col min="1" max="1" width="9.7109375" style="0" customWidth="1"/>
    <col min="2" max="2" width="52.140625" style="0" customWidth="1"/>
    <col min="3" max="11" width="15.8515625" style="0" customWidth="1"/>
    <col min="12" max="12" width="15.57421875" style="0" customWidth="1"/>
    <col min="13" max="14" width="15.8515625" style="0" customWidth="1"/>
    <col min="15" max="16" width="15.8515625" style="0" hidden="1" customWidth="1"/>
  </cols>
  <sheetData>
    <row r="1" spans="1:7" ht="29.4" thickBot="1">
      <c r="A1" s="40" t="s">
        <v>2</v>
      </c>
      <c r="B1" s="39" t="s">
        <v>26</v>
      </c>
      <c r="D1" s="43" t="s">
        <v>19</v>
      </c>
      <c r="E1" s="42">
        <v>2</v>
      </c>
      <c r="F1" s="44" t="s">
        <v>20</v>
      </c>
      <c r="G1" s="41">
        <v>0</v>
      </c>
    </row>
    <row r="2" spans="1:10" ht="21.6" thickBot="1">
      <c r="A2" s="3" t="str">
        <f>"Tabela grupy "&amp;B1</f>
        <v>Tabela grupy H</v>
      </c>
      <c r="J2" s="3"/>
    </row>
    <row r="3" spans="1:13" ht="26.25" customHeight="1">
      <c r="A3" s="45" t="s">
        <v>9</v>
      </c>
      <c r="B3" s="46" t="s">
        <v>1</v>
      </c>
      <c r="C3" s="47" t="s">
        <v>10</v>
      </c>
      <c r="D3" s="48" t="s">
        <v>11</v>
      </c>
      <c r="E3" s="48" t="s">
        <v>12</v>
      </c>
      <c r="F3" s="48" t="s">
        <v>18</v>
      </c>
      <c r="G3" s="48" t="s">
        <v>13</v>
      </c>
      <c r="H3" s="48" t="s">
        <v>14</v>
      </c>
      <c r="I3" s="49" t="s">
        <v>15</v>
      </c>
      <c r="K3" s="117" t="str">
        <f>_XLNM.CRITERIA</f>
        <v>H</v>
      </c>
      <c r="L3" s="118"/>
      <c r="M3" s="74"/>
    </row>
    <row r="4" spans="1:13" s="2" customFormat="1" ht="26.25" customHeight="1">
      <c r="A4" s="12">
        <v>1</v>
      </c>
      <c r="B4" s="13" t="str">
        <f>VLOOKUP($B$1&amp;A4,'Lista Zespołów'!$A$4:$E$75,3,FALSE)</f>
        <v>NIKE OSTROŁĘKA 1</v>
      </c>
      <c r="C4" s="36">
        <f aca="true" t="shared" si="0" ref="C4:C7">D4*$E$1+E4*$G$1</f>
        <v>4</v>
      </c>
      <c r="D4" s="37">
        <f aca="true" t="shared" si="1" ref="D4:D9">IF($C15&gt;$D15,1,0)+IF($E15&gt;$F15,1,0)+IF($G15&gt;$H15,1,0)+IF($I15&gt;$J15,1,0)+IF($K15&gt;$L15,1,0)+IF($M15&gt;$N15,1,0)+IF($O15&gt;$P15,1,0)</f>
        <v>2</v>
      </c>
      <c r="E4" s="37">
        <f aca="true" t="shared" si="2" ref="E4:E9">IF($C15&lt;$D15,1,0)+IF($E15&lt;$F15,1,0)+IF($G15&lt;$H15,1,0)+IF($I15&lt;$J15,1,0)+IF($K15&lt;$L15,1,0)+IF($M15&lt;$N15,1,0)+IF($O15&lt;$P15,1,0)</f>
        <v>3</v>
      </c>
      <c r="F4" s="37">
        <f aca="true" t="shared" si="3" ref="F4:F7">E4+D4</f>
        <v>5</v>
      </c>
      <c r="G4" s="37">
        <f>SUM(D$15:D$21)</f>
        <v>81</v>
      </c>
      <c r="H4" s="37">
        <f>SUM(C$15:C$21)</f>
        <v>108</v>
      </c>
      <c r="I4" s="38">
        <f aca="true" t="shared" si="4" ref="I4:I7">_xlfn.IFERROR(G4/H4,0)</f>
        <v>0.75</v>
      </c>
      <c r="K4" s="118"/>
      <c r="L4" s="118"/>
      <c r="M4" s="74"/>
    </row>
    <row r="5" spans="1:13" s="2" customFormat="1" ht="26.25" customHeight="1">
      <c r="A5" s="14">
        <v>2</v>
      </c>
      <c r="B5" s="15" t="str">
        <f>VLOOKUP($B$1&amp;A5,'Lista Zespołów'!$A$4:$E$75,3,FALSE)</f>
        <v>ASTW</v>
      </c>
      <c r="C5" s="33">
        <f t="shared" si="0"/>
        <v>8</v>
      </c>
      <c r="D5" s="34">
        <f t="shared" si="1"/>
        <v>4</v>
      </c>
      <c r="E5" s="34">
        <f t="shared" si="2"/>
        <v>1</v>
      </c>
      <c r="F5" s="34">
        <f t="shared" si="3"/>
        <v>5</v>
      </c>
      <c r="G5" s="34">
        <f>SUM(F$15:F$21)</f>
        <v>119</v>
      </c>
      <c r="H5" s="34">
        <f>SUM(E$15:E$21)</f>
        <v>79</v>
      </c>
      <c r="I5" s="35">
        <f t="shared" si="4"/>
        <v>1.5063291139240507</v>
      </c>
      <c r="K5" s="118"/>
      <c r="L5" s="118"/>
      <c r="M5" s="74"/>
    </row>
    <row r="6" spans="1:13" s="2" customFormat="1" ht="26.25" customHeight="1">
      <c r="A6" s="12">
        <v>3</v>
      </c>
      <c r="B6" s="13" t="str">
        <f>VLOOKUP($B$1&amp;A6,'Lista Zespołów'!$A$4:$E$75,3,FALSE)</f>
        <v xml:space="preserve">METRO WARSZAWA </v>
      </c>
      <c r="C6" s="36">
        <f t="shared" si="0"/>
        <v>8</v>
      </c>
      <c r="D6" s="37">
        <f t="shared" si="1"/>
        <v>4</v>
      </c>
      <c r="E6" s="37">
        <f t="shared" si="2"/>
        <v>1</v>
      </c>
      <c r="F6" s="37">
        <f t="shared" si="3"/>
        <v>5</v>
      </c>
      <c r="G6" s="37">
        <f>SUM(H$15:H$21)</f>
        <v>125</v>
      </c>
      <c r="H6" s="37">
        <f>SUM(G$15:G$21)</f>
        <v>74</v>
      </c>
      <c r="I6" s="38">
        <f t="shared" si="4"/>
        <v>1.6891891891891893</v>
      </c>
      <c r="K6" s="118"/>
      <c r="L6" s="118"/>
      <c r="M6" s="74"/>
    </row>
    <row r="7" spans="1:13" s="2" customFormat="1" ht="26.25" customHeight="1">
      <c r="A7" s="14">
        <v>4</v>
      </c>
      <c r="B7" s="15" t="str">
        <f>VLOOKUP($B$1&amp;A7,'Lista Zespołów'!$A$4:$E$75,3,FALSE)</f>
        <v>JEDYNKA MARKI 2</v>
      </c>
      <c r="C7" s="33">
        <f t="shared" si="0"/>
        <v>2</v>
      </c>
      <c r="D7" s="34">
        <f t="shared" si="1"/>
        <v>1</v>
      </c>
      <c r="E7" s="34">
        <f t="shared" si="2"/>
        <v>4</v>
      </c>
      <c r="F7" s="34">
        <f t="shared" si="3"/>
        <v>5</v>
      </c>
      <c r="G7" s="34">
        <f>SUM(J$15:J$21)</f>
        <v>63</v>
      </c>
      <c r="H7" s="34">
        <f>SUM(I$15:I$21)</f>
        <v>108</v>
      </c>
      <c r="I7" s="35">
        <f t="shared" si="4"/>
        <v>0.5833333333333334</v>
      </c>
      <c r="K7" s="118"/>
      <c r="L7" s="118"/>
      <c r="M7" s="74"/>
    </row>
    <row r="8" spans="1:13" s="2" customFormat="1" ht="26.25" customHeight="1">
      <c r="A8" s="12">
        <v>5</v>
      </c>
      <c r="B8" s="13" t="str">
        <f>VLOOKUP($B$1&amp;A8,'Lista Zespołów'!$A$4:$E$75,3,FALSE)</f>
        <v>OLIMP MIŃSK MAZ. 3</v>
      </c>
      <c r="C8" s="36">
        <f>D8*$E$1+E8*$G$1</f>
        <v>0</v>
      </c>
      <c r="D8" s="37">
        <f t="shared" si="1"/>
        <v>0</v>
      </c>
      <c r="E8" s="37">
        <f t="shared" si="2"/>
        <v>5</v>
      </c>
      <c r="F8" s="37">
        <f>E8+D8</f>
        <v>5</v>
      </c>
      <c r="G8" s="37">
        <f>SUM(L$15:L$21)</f>
        <v>54</v>
      </c>
      <c r="H8" s="37">
        <f>SUM(K$15:K$21)</f>
        <v>125</v>
      </c>
      <c r="I8" s="38">
        <f>_xlfn.IFERROR(G8/H8,0)</f>
        <v>0.432</v>
      </c>
      <c r="K8" s="118"/>
      <c r="L8" s="118"/>
      <c r="M8" s="74"/>
    </row>
    <row r="9" spans="1:13" s="2" customFormat="1" ht="26.25" customHeight="1">
      <c r="A9" s="14">
        <v>6</v>
      </c>
      <c r="B9" s="15" t="str">
        <f>VLOOKUP($B$1&amp;A9,'Lista Zespołów'!$A$4:$E$75,3,FALSE)</f>
        <v>MUKS KRÓTKA 5</v>
      </c>
      <c r="C9" s="33">
        <f aca="true" t="shared" si="5" ref="C9">D9*$E$1+E9*$G$1</f>
        <v>8</v>
      </c>
      <c r="D9" s="34">
        <f t="shared" si="1"/>
        <v>4</v>
      </c>
      <c r="E9" s="34">
        <f t="shared" si="2"/>
        <v>1</v>
      </c>
      <c r="F9" s="34">
        <f aca="true" t="shared" si="6" ref="F9">E9+D9</f>
        <v>5</v>
      </c>
      <c r="G9" s="34">
        <f>SUM(N$15:N$21)</f>
        <v>120</v>
      </c>
      <c r="H9" s="34">
        <f>SUM(M$15:M$21)</f>
        <v>68</v>
      </c>
      <c r="I9" s="35">
        <f aca="true" t="shared" si="7" ref="I9">_xlfn.IFERROR(G9/H9,0)</f>
        <v>1.7647058823529411</v>
      </c>
      <c r="K9" s="118"/>
      <c r="L9" s="118"/>
      <c r="M9" s="74"/>
    </row>
    <row r="10" spans="1:3" s="2" customFormat="1" ht="15">
      <c r="A10" s="10"/>
      <c r="B10" s="1"/>
      <c r="C10" s="8"/>
    </row>
    <row r="11" spans="1:14" s="2" customFormat="1" ht="21">
      <c r="A11" s="3" t="str">
        <f>"Mecze grupy "&amp;$B$1</f>
        <v>Mecze grupy H</v>
      </c>
      <c r="B11"/>
      <c r="C11"/>
      <c r="D11" s="3"/>
      <c r="E11"/>
      <c r="F11"/>
      <c r="G11"/>
      <c r="H11"/>
      <c r="I11"/>
      <c r="J11"/>
      <c r="K11"/>
      <c r="L11"/>
      <c r="M11"/>
      <c r="N11"/>
    </row>
    <row r="12" spans="1:14" s="2" customFormat="1" ht="18.75" customHeight="1" thickBot="1">
      <c r="A12" s="111" t="s">
        <v>17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6" s="2" customFormat="1" ht="25.8">
      <c r="A13" s="16" t="s">
        <v>9</v>
      </c>
      <c r="B13" s="18"/>
      <c r="C13" s="113">
        <v>1</v>
      </c>
      <c r="D13" s="114"/>
      <c r="E13" s="113">
        <v>2</v>
      </c>
      <c r="F13" s="114"/>
      <c r="G13" s="113">
        <v>3</v>
      </c>
      <c r="H13" s="114"/>
      <c r="I13" s="113">
        <v>4</v>
      </c>
      <c r="J13" s="114"/>
      <c r="K13" s="113">
        <v>5</v>
      </c>
      <c r="L13" s="114"/>
      <c r="M13" s="105">
        <v>6</v>
      </c>
      <c r="N13" s="106"/>
      <c r="O13" s="105"/>
      <c r="P13" s="106"/>
    </row>
    <row r="14" spans="1:16" s="2" customFormat="1" ht="51.75" customHeight="1" thickBot="1">
      <c r="A14" s="17"/>
      <c r="B14" s="73" t="s">
        <v>1</v>
      </c>
      <c r="C14" s="109" t="str">
        <f>VLOOKUP($B$1&amp;C13,'Lista Zespołów'!$A$4:$E$75,3,FALSE)</f>
        <v>NIKE OSTROŁĘKA 1</v>
      </c>
      <c r="D14" s="110"/>
      <c r="E14" s="109" t="str">
        <f>VLOOKUP($B$1&amp;E13,'Lista Zespołów'!$A$4:$E$75,3,FALSE)</f>
        <v>ASTW</v>
      </c>
      <c r="F14" s="110"/>
      <c r="G14" s="109" t="str">
        <f>VLOOKUP($B$1&amp;G13,'Lista Zespołów'!$A$4:$E$75,3,FALSE)</f>
        <v xml:space="preserve">METRO WARSZAWA </v>
      </c>
      <c r="H14" s="110"/>
      <c r="I14" s="109" t="str">
        <f>VLOOKUP($B$1&amp;I13,'Lista Zespołów'!$A$4:$E$75,3,FALSE)</f>
        <v>JEDYNKA MARKI 2</v>
      </c>
      <c r="J14" s="110"/>
      <c r="K14" s="115" t="str">
        <f>VLOOKUP($B$1&amp;K13,'Lista Zespołów'!$A$4:$E$75,3,FALSE)</f>
        <v>OLIMP MIŃSK MAZ. 3</v>
      </c>
      <c r="L14" s="116"/>
      <c r="M14" s="109" t="str">
        <f>VLOOKUP($B$1&amp;M13,'Lista Zespołów'!$A$4:$E$75,3,FALSE)</f>
        <v>MUKS KRÓTKA 5</v>
      </c>
      <c r="N14" s="110"/>
      <c r="O14" s="103"/>
      <c r="P14" s="104"/>
    </row>
    <row r="15" spans="1:16" s="2" customFormat="1" ht="73.5" customHeight="1" thickBot="1">
      <c r="A15" s="79">
        <v>1</v>
      </c>
      <c r="B15" s="80" t="str">
        <f>VLOOKUP($B$1&amp;A15,'Lista Zespołów'!$A$4:$E$75,3,FALSE)</f>
        <v>NIKE OSTROŁĘKA 1</v>
      </c>
      <c r="C15" s="25" t="s">
        <v>16</v>
      </c>
      <c r="D15" s="26" t="s">
        <v>16</v>
      </c>
      <c r="E15" s="19">
        <v>13</v>
      </c>
      <c r="F15" s="30">
        <v>25</v>
      </c>
      <c r="G15" s="19">
        <v>10</v>
      </c>
      <c r="H15" s="30">
        <v>25</v>
      </c>
      <c r="I15" s="19">
        <v>25</v>
      </c>
      <c r="J15" s="30">
        <v>19</v>
      </c>
      <c r="K15" s="19">
        <v>25</v>
      </c>
      <c r="L15" s="30">
        <v>14</v>
      </c>
      <c r="M15" s="19">
        <v>8</v>
      </c>
      <c r="N15" s="30">
        <v>25</v>
      </c>
      <c r="O15" s="19"/>
      <c r="P15" s="30"/>
    </row>
    <row r="16" spans="1:16" s="2" customFormat="1" ht="73.5" customHeight="1" thickBot="1">
      <c r="A16" s="81">
        <v>2</v>
      </c>
      <c r="B16" s="82" t="str">
        <f>VLOOKUP($B$1&amp;A16,'Lista Zespołów'!$A$4:$E$75,3,FALSE)</f>
        <v>ASTW</v>
      </c>
      <c r="C16" s="87">
        <f>IF(F15="","",F15)</f>
        <v>25</v>
      </c>
      <c r="D16" s="88">
        <f>IF(E15="","",E15)</f>
        <v>13</v>
      </c>
      <c r="E16" s="27" t="s">
        <v>16</v>
      </c>
      <c r="F16" s="28" t="s">
        <v>16</v>
      </c>
      <c r="G16" s="23">
        <v>26</v>
      </c>
      <c r="H16" s="31">
        <v>24</v>
      </c>
      <c r="I16" s="23">
        <v>25</v>
      </c>
      <c r="J16" s="31">
        <v>9</v>
      </c>
      <c r="K16" s="23">
        <v>25</v>
      </c>
      <c r="L16" s="31">
        <v>8</v>
      </c>
      <c r="M16" s="23">
        <v>18</v>
      </c>
      <c r="N16" s="31">
        <v>25</v>
      </c>
      <c r="O16" s="23"/>
      <c r="P16" s="31"/>
    </row>
    <row r="17" spans="1:16" s="2" customFormat="1" ht="73.5" customHeight="1" thickBot="1">
      <c r="A17" s="83">
        <v>3</v>
      </c>
      <c r="B17" s="84" t="str">
        <f>VLOOKUP($B$1&amp;A17,'Lista Zespołów'!$A$4:$E$75,3,FALSE)</f>
        <v xml:space="preserve">METRO WARSZAWA </v>
      </c>
      <c r="C17" s="86">
        <f>IF(H15="","",H15)</f>
        <v>25</v>
      </c>
      <c r="D17" s="89">
        <f>IF(G15="","",G15)</f>
        <v>10</v>
      </c>
      <c r="E17" s="86">
        <f>IF(H16="","",H16)</f>
        <v>24</v>
      </c>
      <c r="F17" s="89">
        <f>IF(G16="","",G16)</f>
        <v>26</v>
      </c>
      <c r="G17" s="29" t="s">
        <v>16</v>
      </c>
      <c r="H17" s="26" t="s">
        <v>16</v>
      </c>
      <c r="I17" s="24">
        <v>26</v>
      </c>
      <c r="J17" s="30">
        <v>6</v>
      </c>
      <c r="K17" s="24">
        <v>25</v>
      </c>
      <c r="L17" s="30">
        <v>12</v>
      </c>
      <c r="M17" s="24">
        <v>25</v>
      </c>
      <c r="N17" s="30">
        <v>20</v>
      </c>
      <c r="O17" s="24"/>
      <c r="P17" s="30"/>
    </row>
    <row r="18" spans="1:16" s="2" customFormat="1" ht="73.5" customHeight="1" thickBot="1">
      <c r="A18" s="81">
        <v>4</v>
      </c>
      <c r="B18" s="82" t="str">
        <f>VLOOKUP($B$1&amp;A18,'Lista Zespołów'!$A$4:$E$75,3,FALSE)</f>
        <v>JEDYNKA MARKI 2</v>
      </c>
      <c r="C18" s="87">
        <f>IF(J15="","",J15)</f>
        <v>19</v>
      </c>
      <c r="D18" s="88">
        <f>IF(I15="","",I15)</f>
        <v>25</v>
      </c>
      <c r="E18" s="87">
        <f>IF(J16="","",J16)</f>
        <v>9</v>
      </c>
      <c r="F18" s="88">
        <f>IF(I16="","",I16)</f>
        <v>25</v>
      </c>
      <c r="G18" s="87">
        <f>IF(J17="","",J17)</f>
        <v>6</v>
      </c>
      <c r="H18" s="88">
        <f>IF(I17="","",I17)</f>
        <v>26</v>
      </c>
      <c r="I18" s="27" t="s">
        <v>16</v>
      </c>
      <c r="J18" s="28" t="s">
        <v>16</v>
      </c>
      <c r="K18" s="23">
        <v>25</v>
      </c>
      <c r="L18" s="31">
        <v>7</v>
      </c>
      <c r="M18" s="23">
        <v>4</v>
      </c>
      <c r="N18" s="31">
        <v>25</v>
      </c>
      <c r="O18" s="23"/>
      <c r="P18" s="31"/>
    </row>
    <row r="19" spans="1:16" s="2" customFormat="1" ht="73.5" customHeight="1" thickBot="1">
      <c r="A19" s="81">
        <v>5</v>
      </c>
      <c r="B19" s="85" t="str">
        <f>VLOOKUP($B$1&amp;A19,'Lista Zespołów'!$A$4:$E$75,3,FALSE)</f>
        <v>OLIMP MIŃSK MAZ. 3</v>
      </c>
      <c r="C19" s="87">
        <f>IF(L15="","",L15)</f>
        <v>14</v>
      </c>
      <c r="D19" s="88">
        <f>IF(K15="","",K15)</f>
        <v>25</v>
      </c>
      <c r="E19" s="87">
        <f>IF(L16="","",L16)</f>
        <v>8</v>
      </c>
      <c r="F19" s="88">
        <f>IF(K16="","",K16)</f>
        <v>25</v>
      </c>
      <c r="G19" s="87">
        <f>IF(L17="","",L17)</f>
        <v>12</v>
      </c>
      <c r="H19" s="88">
        <f>IF(K17="","",K17)</f>
        <v>25</v>
      </c>
      <c r="I19" s="87">
        <f>IF(L18="","",L18)</f>
        <v>7</v>
      </c>
      <c r="J19" s="88">
        <f>IF(K18="","",K18)</f>
        <v>25</v>
      </c>
      <c r="K19" s="27" t="s">
        <v>16</v>
      </c>
      <c r="L19" s="60" t="s">
        <v>16</v>
      </c>
      <c r="M19" s="24">
        <v>13</v>
      </c>
      <c r="N19" s="30">
        <v>25</v>
      </c>
      <c r="O19" s="23"/>
      <c r="P19" s="31"/>
    </row>
    <row r="20" spans="1:16" s="2" customFormat="1" ht="73.5" customHeight="1" thickBot="1">
      <c r="A20" s="81">
        <v>6</v>
      </c>
      <c r="B20" s="82" t="str">
        <f>VLOOKUP($B$1&amp;A20,'Lista Zespołów'!$A$4:$E$75,3,FALSE)</f>
        <v>MUKS KRÓTKA 5</v>
      </c>
      <c r="C20" s="87">
        <f>IF(N15="","",N15)</f>
        <v>25</v>
      </c>
      <c r="D20" s="88">
        <f>IF(M15="","",M15)</f>
        <v>8</v>
      </c>
      <c r="E20" s="87">
        <f>IF(N16="","",N16)</f>
        <v>25</v>
      </c>
      <c r="F20" s="88">
        <f>IF(M16="","",M16)</f>
        <v>18</v>
      </c>
      <c r="G20" s="87">
        <f>IF(N17="","",N17)</f>
        <v>20</v>
      </c>
      <c r="H20" s="88">
        <f>IF(M17="","",M17)</f>
        <v>25</v>
      </c>
      <c r="I20" s="87">
        <f>IF(N18="","",N18)</f>
        <v>25</v>
      </c>
      <c r="J20" s="88">
        <f>IF(M18="","",M18)</f>
        <v>4</v>
      </c>
      <c r="K20" s="87">
        <f>IF(N19="","",N19)</f>
        <v>25</v>
      </c>
      <c r="L20" s="88">
        <f>IF(M19="","",M19)</f>
        <v>13</v>
      </c>
      <c r="M20" s="27" t="s">
        <v>16</v>
      </c>
      <c r="N20" s="60" t="s">
        <v>16</v>
      </c>
      <c r="O20" s="23"/>
      <c r="P20" s="31"/>
    </row>
    <row r="21" spans="1:16" s="2" customFormat="1" ht="75.75" customHeight="1" hidden="1" thickBot="1">
      <c r="A21" s="20"/>
      <c r="B21" s="21"/>
      <c r="C21" s="22"/>
      <c r="D21" s="32"/>
      <c r="E21" s="22"/>
      <c r="F21" s="32"/>
      <c r="G21" s="22"/>
      <c r="H21" s="32"/>
      <c r="I21" s="22"/>
      <c r="J21" s="32"/>
      <c r="K21" s="22"/>
      <c r="L21" s="32"/>
      <c r="M21" s="22"/>
      <c r="N21" s="32"/>
      <c r="O21" s="27"/>
      <c r="P21" s="28"/>
    </row>
    <row r="22" spans="2:3" s="2" customFormat="1" ht="15">
      <c r="B22" s="1"/>
      <c r="C22" s="8"/>
    </row>
    <row r="23" spans="2:3" s="2" customFormat="1" ht="15">
      <c r="B23" s="1"/>
      <c r="C23" s="8"/>
    </row>
    <row r="24" spans="1:10" s="2" customFormat="1" ht="17.4">
      <c r="A24" s="50">
        <v>1</v>
      </c>
      <c r="B24" s="54" t="str">
        <f>VLOOKUP(H24,'Lista Zespołów'!$A$4:$E$75,3,FALSE)</f>
        <v>NIKE OSTROŁĘKA 1</v>
      </c>
      <c r="C24" s="55" t="s">
        <v>21</v>
      </c>
      <c r="D24" s="54" t="str">
        <f>VLOOKUP(J24,'Lista Zespołów'!$A$4:$E$75,3,FALSE)</f>
        <v>MUKS KRÓTKA 5</v>
      </c>
      <c r="F24" s="2" t="s">
        <v>22</v>
      </c>
      <c r="G24" s="65">
        <v>1</v>
      </c>
      <c r="H24" s="66" t="str">
        <f>$B$1&amp;1</f>
        <v>H1</v>
      </c>
      <c r="I24" s="67" t="s">
        <v>21</v>
      </c>
      <c r="J24" s="66" t="str">
        <f>$B$1&amp;6</f>
        <v>H6</v>
      </c>
    </row>
    <row r="25" spans="1:10" s="2" customFormat="1" ht="17.4">
      <c r="A25" s="50">
        <v>2</v>
      </c>
      <c r="B25" s="54" t="str">
        <f>VLOOKUP(H25,'Lista Zespołów'!$A$4:$E$75,3,FALSE)</f>
        <v>ASTW</v>
      </c>
      <c r="C25" s="55" t="s">
        <v>21</v>
      </c>
      <c r="D25" s="54" t="str">
        <f>VLOOKUP(J25,'Lista Zespołów'!$A$4:$E$75,3,FALSE)</f>
        <v>OLIMP MIŃSK MAZ. 3</v>
      </c>
      <c r="F25" s="2" t="s">
        <v>22</v>
      </c>
      <c r="G25" s="65">
        <v>2</v>
      </c>
      <c r="H25" s="66" t="str">
        <f>$B$1&amp;2</f>
        <v>H2</v>
      </c>
      <c r="I25" s="67" t="s">
        <v>21</v>
      </c>
      <c r="J25" s="66" t="str">
        <f>$B$1&amp;5</f>
        <v>H5</v>
      </c>
    </row>
    <row r="26" spans="1:10" s="2" customFormat="1" ht="17.4">
      <c r="A26" s="50">
        <v>3</v>
      </c>
      <c r="B26" s="54" t="str">
        <f>VLOOKUP(H26,'Lista Zespołów'!$A$4:$E$75,3,FALSE)</f>
        <v xml:space="preserve">METRO WARSZAWA </v>
      </c>
      <c r="C26" s="55" t="s">
        <v>21</v>
      </c>
      <c r="D26" s="54" t="str">
        <f>VLOOKUP(J26,'Lista Zespołów'!$A$4:$E$75,3,FALSE)</f>
        <v>JEDYNKA MARKI 2</v>
      </c>
      <c r="F26" s="2" t="s">
        <v>22</v>
      </c>
      <c r="G26" s="65">
        <v>3</v>
      </c>
      <c r="H26" s="66" t="str">
        <f>$B$1&amp;3</f>
        <v>H3</v>
      </c>
      <c r="I26" s="67" t="s">
        <v>21</v>
      </c>
      <c r="J26" s="68" t="str">
        <f>$B$1&amp;4</f>
        <v>H4</v>
      </c>
    </row>
    <row r="27" spans="1:10" s="2" customFormat="1" ht="17.4">
      <c r="A27"/>
      <c r="B27" s="54"/>
      <c r="C27"/>
      <c r="D27"/>
      <c r="G27" s="69"/>
      <c r="H27" s="70"/>
      <c r="I27" s="71"/>
      <c r="J27" s="70"/>
    </row>
    <row r="28" spans="1:10" ht="17.4">
      <c r="A28" s="50">
        <v>4</v>
      </c>
      <c r="B28" s="54" t="str">
        <f>VLOOKUP(H28,'Lista Zespołów'!$A$4:$E$75,3,FALSE)</f>
        <v>MUKS KRÓTKA 5</v>
      </c>
      <c r="C28" s="55" t="s">
        <v>21</v>
      </c>
      <c r="D28" s="54" t="str">
        <f>VLOOKUP(J28,'Lista Zespołów'!$A$4:$E$75,3,FALSE)</f>
        <v>JEDYNKA MARKI 2</v>
      </c>
      <c r="F28" s="2" t="s">
        <v>22</v>
      </c>
      <c r="G28" s="65">
        <v>4</v>
      </c>
      <c r="H28" s="66" t="str">
        <f>$B$1&amp;6</f>
        <v>H6</v>
      </c>
      <c r="I28" s="67" t="s">
        <v>21</v>
      </c>
      <c r="J28" s="66" t="str">
        <f>$B$1&amp;4</f>
        <v>H4</v>
      </c>
    </row>
    <row r="29" spans="1:10" ht="17.4">
      <c r="A29" s="50">
        <v>5</v>
      </c>
      <c r="B29" s="54" t="str">
        <f>VLOOKUP(H29,'Lista Zespołów'!$A$4:$E$75,3,FALSE)</f>
        <v>OLIMP MIŃSK MAZ. 3</v>
      </c>
      <c r="C29" s="55" t="s">
        <v>21</v>
      </c>
      <c r="D29" s="54" t="str">
        <f>VLOOKUP(J29,'Lista Zespołów'!$A$4:$E$75,3,FALSE)</f>
        <v xml:space="preserve">METRO WARSZAWA </v>
      </c>
      <c r="F29" s="2" t="s">
        <v>22</v>
      </c>
      <c r="G29" s="65">
        <v>5</v>
      </c>
      <c r="H29" s="66" t="str">
        <f>$B$1&amp;5</f>
        <v>H5</v>
      </c>
      <c r="I29" s="67" t="s">
        <v>21</v>
      </c>
      <c r="J29" s="66" t="str">
        <f>$B$1&amp;3</f>
        <v>H3</v>
      </c>
    </row>
    <row r="30" spans="1:10" ht="17.4">
      <c r="A30" s="50">
        <v>6</v>
      </c>
      <c r="B30" s="54" t="str">
        <f>VLOOKUP(H30,'Lista Zespołów'!$A$4:$E$75,3,FALSE)</f>
        <v>NIKE OSTROŁĘKA 1</v>
      </c>
      <c r="C30" s="55" t="s">
        <v>21</v>
      </c>
      <c r="D30" s="54" t="str">
        <f>VLOOKUP(J30,'Lista Zespołów'!$A$4:$E$75,3,FALSE)</f>
        <v>ASTW</v>
      </c>
      <c r="F30" s="2" t="s">
        <v>22</v>
      </c>
      <c r="G30" s="72">
        <v>6</v>
      </c>
      <c r="H30" s="70" t="str">
        <f>$B$1&amp;1</f>
        <v>H1</v>
      </c>
      <c r="I30" s="71" t="s">
        <v>21</v>
      </c>
      <c r="J30" s="70" t="str">
        <f>$B$1&amp;2</f>
        <v>H2</v>
      </c>
    </row>
    <row r="31" spans="2:10" ht="17.4">
      <c r="B31" s="54"/>
      <c r="G31" s="69"/>
      <c r="H31" s="70"/>
      <c r="I31" s="71"/>
      <c r="J31" s="70"/>
    </row>
    <row r="32" spans="1:10" ht="17.4">
      <c r="A32" s="50">
        <v>7</v>
      </c>
      <c r="B32" s="54" t="str">
        <f>VLOOKUP(H32,'Lista Zespołów'!$A$4:$E$75,3,FALSE)</f>
        <v>ASTW</v>
      </c>
      <c r="C32" s="55" t="s">
        <v>21</v>
      </c>
      <c r="D32" s="54" t="str">
        <f>VLOOKUP(J32,'Lista Zespołów'!$A$4:$E$75,3,FALSE)</f>
        <v>MUKS KRÓTKA 5</v>
      </c>
      <c r="F32" t="s">
        <v>22</v>
      </c>
      <c r="G32" s="65">
        <v>7</v>
      </c>
      <c r="H32" s="66" t="str">
        <f>$B$1&amp;2</f>
        <v>H2</v>
      </c>
      <c r="I32" s="67" t="s">
        <v>21</v>
      </c>
      <c r="J32" s="66" t="str">
        <f>$B$1&amp;6</f>
        <v>H6</v>
      </c>
    </row>
    <row r="33" spans="1:10" ht="17.4">
      <c r="A33" s="50">
        <v>8</v>
      </c>
      <c r="B33" s="54" t="str">
        <f>VLOOKUP(H33,'Lista Zespołów'!$A$4:$E$75,3,FALSE)</f>
        <v xml:space="preserve">METRO WARSZAWA </v>
      </c>
      <c r="C33" s="55" t="s">
        <v>21</v>
      </c>
      <c r="D33" s="54" t="str">
        <f>VLOOKUP(J33,'Lista Zespołów'!$A$4:$E$75,3,FALSE)</f>
        <v>NIKE OSTROŁĘKA 1</v>
      </c>
      <c r="F33" t="s">
        <v>22</v>
      </c>
      <c r="G33" s="65">
        <v>8</v>
      </c>
      <c r="H33" s="66" t="str">
        <f>$B$1&amp;3</f>
        <v>H3</v>
      </c>
      <c r="I33" s="67" t="s">
        <v>21</v>
      </c>
      <c r="J33" s="66" t="str">
        <f>$B$1&amp;1</f>
        <v>H1</v>
      </c>
    </row>
    <row r="34" spans="1:10" ht="17.4">
      <c r="A34" s="50">
        <v>9</v>
      </c>
      <c r="B34" s="54" t="str">
        <f>VLOOKUP(H34,'Lista Zespołów'!$A$4:$E$75,3,FALSE)</f>
        <v>JEDYNKA MARKI 2</v>
      </c>
      <c r="C34" s="55" t="s">
        <v>21</v>
      </c>
      <c r="D34" s="54" t="str">
        <f>VLOOKUP(J34,'Lista Zespołów'!$A$4:$E$75,3,FALSE)</f>
        <v>OLIMP MIŃSK MAZ. 3</v>
      </c>
      <c r="F34" t="s">
        <v>22</v>
      </c>
      <c r="G34" s="72">
        <v>9</v>
      </c>
      <c r="H34" s="70" t="str">
        <f>$B$1&amp;4</f>
        <v>H4</v>
      </c>
      <c r="I34" s="71" t="s">
        <v>21</v>
      </c>
      <c r="J34" s="70" t="str">
        <f>$B$1&amp;5</f>
        <v>H5</v>
      </c>
    </row>
    <row r="35" spans="2:10" ht="17.4">
      <c r="B35" s="54"/>
      <c r="G35" s="69"/>
      <c r="H35" s="70"/>
      <c r="I35" s="71"/>
      <c r="J35" s="70"/>
    </row>
    <row r="36" spans="1:10" ht="17.4">
      <c r="A36" s="50">
        <v>10</v>
      </c>
      <c r="B36" s="54" t="str">
        <f>VLOOKUP(H36,'Lista Zespołów'!$A$4:$E$75,3,FALSE)</f>
        <v>MUKS KRÓTKA 5</v>
      </c>
      <c r="C36" s="55" t="s">
        <v>21</v>
      </c>
      <c r="D36" s="54" t="str">
        <f>VLOOKUP(J36,'Lista Zespołów'!$A$4:$E$75,3,FALSE)</f>
        <v>OLIMP MIŃSK MAZ. 3</v>
      </c>
      <c r="F36" t="s">
        <v>22</v>
      </c>
      <c r="G36" s="72">
        <v>10</v>
      </c>
      <c r="H36" s="70" t="str">
        <f>$B$1&amp;6</f>
        <v>H6</v>
      </c>
      <c r="I36" s="71" t="s">
        <v>21</v>
      </c>
      <c r="J36" s="70" t="str">
        <f>$B$1&amp;5</f>
        <v>H5</v>
      </c>
    </row>
    <row r="37" spans="1:10" ht="17.4">
      <c r="A37" s="50">
        <v>11</v>
      </c>
      <c r="B37" s="54" t="str">
        <f>VLOOKUP(H37,'Lista Zespołów'!$A$4:$E$75,3,FALSE)</f>
        <v>NIKE OSTROŁĘKA 1</v>
      </c>
      <c r="C37" s="55" t="s">
        <v>21</v>
      </c>
      <c r="D37" s="54" t="str">
        <f>VLOOKUP(J37,'Lista Zespołów'!$A$4:$E$75,3,FALSE)</f>
        <v>JEDYNKA MARKI 2</v>
      </c>
      <c r="F37" t="s">
        <v>22</v>
      </c>
      <c r="G37" s="72">
        <v>11</v>
      </c>
      <c r="H37" s="70" t="str">
        <f>$B$1&amp;1</f>
        <v>H1</v>
      </c>
      <c r="I37" s="71" t="s">
        <v>21</v>
      </c>
      <c r="J37" s="70" t="str">
        <f>$B$1&amp;4</f>
        <v>H4</v>
      </c>
    </row>
    <row r="38" spans="1:10" ht="18">
      <c r="A38" s="50">
        <v>12</v>
      </c>
      <c r="B38" s="54" t="str">
        <f>VLOOKUP(H38,'Lista Zespołów'!$A$4:$E$75,3,FALSE)</f>
        <v>ASTW</v>
      </c>
      <c r="C38" s="57" t="s">
        <v>21</v>
      </c>
      <c r="D38" s="54" t="str">
        <f>VLOOKUP(J38,'Lista Zespołów'!$A$4:$E$75,3,FALSE)</f>
        <v xml:space="preserve">METRO WARSZAWA </v>
      </c>
      <c r="F38" t="s">
        <v>22</v>
      </c>
      <c r="G38" s="72">
        <v>12</v>
      </c>
      <c r="H38" s="70" t="str">
        <f>$B$1&amp;2</f>
        <v>H2</v>
      </c>
      <c r="I38" s="71" t="s">
        <v>21</v>
      </c>
      <c r="J38" s="70" t="str">
        <f>$B$1&amp;3</f>
        <v>H3</v>
      </c>
    </row>
    <row r="39" spans="2:10" ht="17.4">
      <c r="B39" s="54"/>
      <c r="G39" s="69"/>
      <c r="H39" s="70"/>
      <c r="I39" s="71"/>
      <c r="J39" s="70"/>
    </row>
    <row r="40" spans="1:10" ht="17.4">
      <c r="A40" s="50">
        <v>13</v>
      </c>
      <c r="B40" s="54" t="str">
        <f>VLOOKUP(H40,'Lista Zespołów'!$A$4:$E$75,3,FALSE)</f>
        <v xml:space="preserve">METRO WARSZAWA </v>
      </c>
      <c r="C40" s="55" t="s">
        <v>21</v>
      </c>
      <c r="D40" s="54" t="str">
        <f>VLOOKUP(J40,'Lista Zespołów'!$A$4:$E$75,3,FALSE)</f>
        <v>MUKS KRÓTKA 5</v>
      </c>
      <c r="F40" t="s">
        <v>22</v>
      </c>
      <c r="G40" s="72">
        <v>13</v>
      </c>
      <c r="H40" s="70" t="str">
        <f>$B$1&amp;3</f>
        <v>H3</v>
      </c>
      <c r="I40" s="71" t="s">
        <v>21</v>
      </c>
      <c r="J40" s="70" t="str">
        <f>$B$1&amp;6</f>
        <v>H6</v>
      </c>
    </row>
    <row r="41" spans="1:10" ht="18">
      <c r="A41" s="50">
        <v>14</v>
      </c>
      <c r="B41" s="54" t="str">
        <f>VLOOKUP(H41,'Lista Zespołów'!$A$4:$E$75,3,FALSE)</f>
        <v>JEDYNKA MARKI 2</v>
      </c>
      <c r="C41" s="57" t="s">
        <v>21</v>
      </c>
      <c r="D41" s="54" t="str">
        <f>VLOOKUP(J41,'Lista Zespołów'!$A$4:$E$75,3,FALSE)</f>
        <v>ASTW</v>
      </c>
      <c r="F41" t="s">
        <v>22</v>
      </c>
      <c r="G41" s="72">
        <v>14</v>
      </c>
      <c r="H41" s="70" t="str">
        <f>$B$1&amp;4</f>
        <v>H4</v>
      </c>
      <c r="I41" s="71" t="s">
        <v>21</v>
      </c>
      <c r="J41" s="70" t="str">
        <f>$B$1&amp;2</f>
        <v>H2</v>
      </c>
    </row>
    <row r="42" spans="1:10" ht="18">
      <c r="A42" s="50">
        <v>15</v>
      </c>
      <c r="B42" s="54" t="str">
        <f>VLOOKUP(H42,'Lista Zespołów'!$A$4:$E$75,3,FALSE)</f>
        <v>OLIMP MIŃSK MAZ. 3</v>
      </c>
      <c r="C42" s="59" t="s">
        <v>21</v>
      </c>
      <c r="D42" s="54" t="str">
        <f>VLOOKUP(J42,'Lista Zespołów'!$A$4:$E$75,3,FALSE)</f>
        <v>NIKE OSTROŁĘKA 1</v>
      </c>
      <c r="F42" t="s">
        <v>22</v>
      </c>
      <c r="G42" s="72">
        <v>15</v>
      </c>
      <c r="H42" s="70" t="str">
        <f>$B$1&amp;5</f>
        <v>H5</v>
      </c>
      <c r="I42" s="71" t="s">
        <v>21</v>
      </c>
      <c r="J42" s="70" t="str">
        <f>$B$1&amp;1</f>
        <v>H1</v>
      </c>
    </row>
    <row r="43" spans="2:4" ht="15">
      <c r="B43" s="58"/>
      <c r="C43" s="58"/>
      <c r="D43" s="58"/>
    </row>
    <row r="44" spans="1:10" ht="18">
      <c r="A44" s="50"/>
      <c r="B44" s="56"/>
      <c r="C44" s="57"/>
      <c r="D44" s="56"/>
      <c r="G44" s="50"/>
      <c r="H44" s="51"/>
      <c r="I44" s="52"/>
      <c r="J44" s="51"/>
    </row>
    <row r="45" spans="1:10" ht="18">
      <c r="A45" s="50"/>
      <c r="B45" s="56"/>
      <c r="C45" s="57"/>
      <c r="D45" s="56"/>
      <c r="G45" s="50"/>
      <c r="H45" s="51"/>
      <c r="I45" s="52"/>
      <c r="J45" s="51"/>
    </row>
    <row r="46" spans="1:10" ht="18">
      <c r="A46" s="50"/>
      <c r="B46" s="54"/>
      <c r="C46" s="55"/>
      <c r="D46" s="54"/>
      <c r="G46" s="50"/>
      <c r="H46" s="51"/>
      <c r="I46" s="52"/>
      <c r="J46" s="51"/>
    </row>
    <row r="48" spans="1:10" ht="18">
      <c r="A48" s="50"/>
      <c r="B48" s="54"/>
      <c r="C48" s="55"/>
      <c r="D48" s="54"/>
      <c r="G48" s="50"/>
      <c r="H48" s="51"/>
      <c r="I48" s="52"/>
      <c r="J48" s="51"/>
    </row>
    <row r="49" spans="1:10" ht="18">
      <c r="A49" s="50"/>
      <c r="B49" s="56"/>
      <c r="C49" s="57"/>
      <c r="D49" s="56"/>
      <c r="G49" s="50"/>
      <c r="H49" s="51"/>
      <c r="I49" s="52"/>
      <c r="J49" s="51"/>
    </row>
    <row r="50" spans="1:10" ht="18">
      <c r="A50" s="50"/>
      <c r="B50" s="51"/>
      <c r="C50" s="52"/>
      <c r="D50" s="51"/>
      <c r="G50" s="50"/>
      <c r="H50" s="51"/>
      <c r="I50" s="52"/>
      <c r="J50" s="51"/>
    </row>
  </sheetData>
  <protectedRanges>
    <protectedRange password="CF7A" sqref="C16:D16" name="Rozstęp1_1"/>
  </protectedRanges>
  <mergeCells count="16">
    <mergeCell ref="K3:L9"/>
    <mergeCell ref="A12:N12"/>
    <mergeCell ref="C13:D13"/>
    <mergeCell ref="E13:F13"/>
    <mergeCell ref="G13:H13"/>
    <mergeCell ref="I13:J13"/>
    <mergeCell ref="K13:L13"/>
    <mergeCell ref="M13:N13"/>
    <mergeCell ref="O13:P13"/>
    <mergeCell ref="C14:D14"/>
    <mergeCell ref="E14:F14"/>
    <mergeCell ref="G14:H14"/>
    <mergeCell ref="I14:J14"/>
    <mergeCell ref="K14:L14"/>
    <mergeCell ref="M14:N14"/>
    <mergeCell ref="O14:P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&amp;CStrona &amp;P z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27c5bba-8dea-487f-8513-01f0f729c1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065407E56CEB4584A414277DCA4839" ma:contentTypeVersion="15" ma:contentTypeDescription="Utwórz nowy dokument." ma:contentTypeScope="" ma:versionID="0d4429e63a4f2aadce325cde4c013c0e">
  <xsd:schema xmlns:xsd="http://www.w3.org/2001/XMLSchema" xmlns:xs="http://www.w3.org/2001/XMLSchema" xmlns:p="http://schemas.microsoft.com/office/2006/metadata/properties" xmlns:ns3="04de0ce0-bcca-43ba-8140-458d65e202fb" xmlns:ns4="127c5bba-8dea-487f-8513-01f0f729c1ea" targetNamespace="http://schemas.microsoft.com/office/2006/metadata/properties" ma:root="true" ma:fieldsID="f76ef68e1b19caf03f7d227c501aea4b" ns3:_="" ns4:_="">
    <xsd:import namespace="04de0ce0-bcca-43ba-8140-458d65e202fb"/>
    <xsd:import namespace="127c5bba-8dea-487f-8513-01f0f729c1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SearchProperties" minOccurs="0"/>
                <xsd:element ref="ns4:MediaServiceObjectDetectorVersions" minOccurs="0"/>
                <xsd:element ref="ns4:MediaServiceSystem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_activity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de0ce0-bcca-43ba-8140-458d65e202f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c5bba-8dea-487f-8513-01f0f729c1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AC04A3-8DA8-4D42-9EE1-C868B9E13B0B}">
  <ds:schemaRefs>
    <ds:schemaRef ds:uri="04de0ce0-bcca-43ba-8140-458d65e202fb"/>
    <ds:schemaRef ds:uri="127c5bba-8dea-487f-8513-01f0f729c1e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8A29F62-A15E-41AB-A8B6-5FE4BF4507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042DFE-2891-48E2-A3A7-779CC2AC4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de0ce0-bcca-43ba-8140-458d65e202fb"/>
    <ds:schemaRef ds:uri="127c5bba-8dea-487f-8513-01f0f729c1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 Stan</dc:creator>
  <cp:keywords/>
  <dc:description/>
  <cp:lastModifiedBy>Paweł Janus</cp:lastModifiedBy>
  <cp:lastPrinted>2017-04-01T13:45:30Z</cp:lastPrinted>
  <dcterms:created xsi:type="dcterms:W3CDTF">2015-01-29T08:59:49Z</dcterms:created>
  <dcterms:modified xsi:type="dcterms:W3CDTF">2024-02-11T17:11:46Z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0x010100CC065407E56CEB4584A414277DCA4839</vt:lpwstr>
  </property>
</Properties>
</file>