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en_skoroszyt" defaultThemeVersion="124226"/>
  <bookViews>
    <workbookView xWindow="65426" yWindow="65426" windowWidth="19420" windowHeight="10420" firstSheet="1" activeTab="4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state="hidden" r:id="rId10"/>
    <sheet name="Grupa J" sheetId="25" state="hidden" r:id="rId11"/>
    <sheet name="Grupa K" sheetId="26" state="hidden" r:id="rId12"/>
    <sheet name="Grupa L" sheetId="27" state="hidden" r:id="rId13"/>
    <sheet name="ZGŁOSZENIA" sheetId="28" r:id="rId14"/>
    <sheet name="TABELA KOŃCOWA" sheetId="29" r:id="rId15"/>
  </sheets>
  <definedNames>
    <definedName name="D">'Lista Zespołów'!$A$4:$E$72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CRITERIA" localSheetId="9">'Grupa I'!$B$1:$B$1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E'!$A$1:$P$19</definedName>
    <definedName name="_xlnm.Print_Area" localSheetId="6">'Grupa F'!$A$1:$P$19</definedName>
    <definedName name="_xlnm.Print_Area" localSheetId="7">'Grupa G'!$A$1:$P$19</definedName>
    <definedName name="_xlnm.Print_Area" localSheetId="8">'Grupa H'!$A$1:$P$19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EXTRACT" localSheetId="9">'Grupa I'!$B$4</definedName>
    <definedName name="EXTRACT" localSheetId="10">'Grupa J'!$B$4</definedName>
    <definedName name="EXTRACT" localSheetId="11">'Grupa K'!$B$4</definedName>
    <definedName name="EXTRACT" localSheetId="12">'Grupa L'!$B$4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91029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<sst xmlns="http://schemas.openxmlformats.org/spreadsheetml/2006/main" count="1296" uniqueCount="164">
  <si>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</si>
  <si>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</si>
  <si>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</si>
  <si>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</si>
  <si>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</si>
  <si>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</si>
  <si>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</si>
  <si>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</si>
  <si>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</si>
  <si>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</si>
  <si>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</si>
  <si>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</si>
  <si>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</si>
  <si>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</si>
  <si>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</si>
  <si>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</si>
  <si>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</si>
  <si>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</si>
  <si>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</si>
  <si>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</si>
  <si>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</si>
  <si>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</si>
  <si>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</si>
  <si>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</si>
  <si>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</si>
  <si>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</si>
  <si>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</si>
  <si>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</si>
  <si>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</si>
  <si>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</si>
  <si>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</si>
  <si>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</si>
  <si>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</si>
  <si>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5</t>
  </si>
  <si>
    <t>POLONEZ WYSZKÓW 1</t>
  </si>
  <si>
    <t>NIKE OSTROŁĘKA 1</t>
  </si>
  <si>
    <t>NIKE WĘGRÓW 1</t>
  </si>
  <si>
    <t>NIKE OSTROŁĘKA 2</t>
  </si>
  <si>
    <t>NIKE OSTROŁĘKA 3</t>
  </si>
  <si>
    <t>NIKE WĘGRÓW 3</t>
  </si>
  <si>
    <t>NIKE WĘGRÓW 4</t>
  </si>
  <si>
    <t>NIKE WĘGRÓW 2</t>
  </si>
  <si>
    <t>METRO 2</t>
  </si>
  <si>
    <t>METRO 1</t>
  </si>
  <si>
    <t>X</t>
  </si>
  <si>
    <t>NOSIR 1</t>
  </si>
  <si>
    <t>AZS AWF 2</t>
  </si>
  <si>
    <t>RUTKI PŁOŃSK 1</t>
  </si>
  <si>
    <t>NIKE OSTROŁĘKA 8</t>
  </si>
  <si>
    <t>NOSIR 2</t>
  </si>
  <si>
    <t>LUBOWIDZ 4</t>
  </si>
  <si>
    <t>SĘP ŻELECHÓW 3</t>
  </si>
  <si>
    <t>LUBOWIDZ 2</t>
  </si>
  <si>
    <t>NOSIR 4</t>
  </si>
  <si>
    <t>ZAMEK CIECHANÓW 3</t>
  </si>
  <si>
    <t>LUBOWIDZ 1</t>
  </si>
  <si>
    <t>SĘP ŻELECHÓW 4</t>
  </si>
  <si>
    <t>START LIPOWIEC 1</t>
  </si>
  <si>
    <t>NIKE OSTROŁĘKA 4</t>
  </si>
  <si>
    <t>SĘP ŻELECHÓW 6</t>
  </si>
  <si>
    <t>JARGOŚ KOBYŁKA 1</t>
  </si>
  <si>
    <t>LUBOWIDZ 3</t>
  </si>
  <si>
    <t>NOSIR 3</t>
  </si>
  <si>
    <t>NIKE OSTROŁĘKA 5</t>
  </si>
  <si>
    <t>ZAMEK CIECHANÓW 5</t>
  </si>
  <si>
    <t>AZS AWF 1</t>
  </si>
  <si>
    <t>VICTORIA KOBYŁKA 2</t>
  </si>
  <si>
    <t>POLONEZ WYSZKÓW 6</t>
  </si>
  <si>
    <t>AZS AWF 3</t>
  </si>
  <si>
    <t>SĘP ŻELECHÓW 5</t>
  </si>
  <si>
    <t>NOSIR 7</t>
  </si>
  <si>
    <t>SĘP ŻELECHÓW 2</t>
  </si>
  <si>
    <t>ZAMEK CIECHANÓW 4</t>
  </si>
  <si>
    <t>ZAMEK CIECHANÓW 1</t>
  </si>
  <si>
    <t>SĘP ŻELECHÓW 1</t>
  </si>
  <si>
    <t>VICTORIA KOBYŁKA 3</t>
  </si>
  <si>
    <t>NIKE OSTROŁĘKA 6</t>
  </si>
  <si>
    <t>ZAMEK CIECHANÓW 2</t>
  </si>
  <si>
    <t>VICTORIA KOBYŁKA 4</t>
  </si>
  <si>
    <t>NOSIR 6</t>
  </si>
  <si>
    <t>--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</si>
  <si>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</si>
  <si>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</si>
  <si>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</si>
  <si>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</si>
  <si>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</si>
  <si>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</si>
  <si>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</si>
  <si>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</si>
  <si>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</si>
  <si>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</si>
  <si>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</si>
  <si>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</si>
  <si>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</si>
  <si>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</si>
  <si>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</si>
  <si>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</si>
  <si>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</si>
  <si>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SPARTA WARSZAWA 2</t>
  </si>
  <si>
    <t>LTS LEGIONOVIA 4</t>
  </si>
  <si>
    <t>POLONEZ WYSZKÓW 3</t>
  </si>
  <si>
    <t>LTS LEGIONOVIA 2</t>
  </si>
  <si>
    <t>LTS LEGIONOVIA 3</t>
  </si>
  <si>
    <t>SPARTA WARSZAWA 3</t>
  </si>
  <si>
    <t>JARGOŚ KOBYŁKA 3</t>
  </si>
  <si>
    <t>UKS 321 1</t>
  </si>
  <si>
    <t>LTS LEGIONOVIA 1</t>
  </si>
  <si>
    <t>JARGOŚ KOBYŁKA 2</t>
  </si>
  <si>
    <t>SPARTA WARSZAWA 4</t>
  </si>
  <si>
    <t>UKS 321 2</t>
  </si>
  <si>
    <t>VICTORIA KOBYŁKA 1</t>
  </si>
  <si>
    <t>NOSIR 5</t>
  </si>
  <si>
    <t>nieobecni</t>
  </si>
  <si>
    <t>SP POMIECHÓWEK 1 (NB)</t>
  </si>
  <si>
    <t>NIKE OSTROŁĘKA 7</t>
  </si>
  <si>
    <t>SP 314 2 (NB)</t>
  </si>
  <si>
    <t>SP 314 1 (NB)</t>
  </si>
  <si>
    <t>SPARTA WARSZAWA 1 (NB)</t>
  </si>
  <si>
    <t>SMS WARSZAWA 1 (NB)</t>
  </si>
  <si>
    <t>ROZSTAWIENIE NA III TURNIEJ</t>
  </si>
  <si>
    <t>MOS WOLA 2</t>
  </si>
  <si>
    <t>LEGIA WARSZAWA</t>
  </si>
  <si>
    <t>METRO WARSZAWA 3</t>
  </si>
  <si>
    <t>OLIMP OSTROŁĘKA 3</t>
  </si>
  <si>
    <t>UKS LESZNOWOLA</t>
  </si>
  <si>
    <t>PLAS WARSZAWA 1</t>
  </si>
  <si>
    <t>UKS PIĄTKA 2</t>
  </si>
  <si>
    <t>ISKRA WARSZAWA 2</t>
  </si>
  <si>
    <t>VOLLEY RADZIEJOWICE 2</t>
  </si>
  <si>
    <t>MOS WOLA 3</t>
  </si>
  <si>
    <t>TRÓJKA KOBYŁKA 2</t>
  </si>
  <si>
    <t>VOLLEY RADZIEJOWICE 1</t>
  </si>
  <si>
    <t>MDK WARSZAWA 2</t>
  </si>
  <si>
    <t>TRÓJKA KOBYŁKA 1</t>
  </si>
  <si>
    <t>METRO WARSZAWA 2</t>
  </si>
  <si>
    <t>MDK WARSZAWA 1</t>
  </si>
  <si>
    <t>ISKRA WARSZAWA 4</t>
  </si>
  <si>
    <t>METRO WARSZAWA 1</t>
  </si>
  <si>
    <t>UKS PIĄTKA 1</t>
  </si>
  <si>
    <t>OLIMP TŁUSZCZ 3</t>
  </si>
  <si>
    <t>VOLLEY RADZIEJOWICE 4</t>
  </si>
  <si>
    <t>OLIMP OSTROŁĘKA 1</t>
  </si>
  <si>
    <t>OLIMP TŁUSZCZ 2</t>
  </si>
  <si>
    <t>UKS PIĄTKA 3</t>
  </si>
  <si>
    <t>TIE-BREAK PIASTÓW</t>
  </si>
  <si>
    <t>ISKRA WARSZAWA 5</t>
  </si>
  <si>
    <t>OLIMP TŁUSZCZ 1</t>
  </si>
  <si>
    <t>WTS WARKA</t>
  </si>
  <si>
    <t>VOLLEY RADZIEJOWICE 3</t>
  </si>
  <si>
    <t>MOS WOLA 1</t>
  </si>
  <si>
    <t>ISKRA WARSZAWA 1</t>
  </si>
  <si>
    <t>ISKRA WARSZAWA 3</t>
  </si>
  <si>
    <t>OLIMP OSTROŁĘKA 2</t>
  </si>
  <si>
    <t>WTS WARKA 2</t>
  </si>
  <si>
    <t>LOS NOWY DWÓR MAZOWIECKI 1</t>
  </si>
  <si>
    <t>MMKS MIŃSK MAZOWIECKI 1</t>
  </si>
  <si>
    <t>RCS RADOM</t>
  </si>
  <si>
    <t>WRZOS MIĘDZYBORÓW</t>
  </si>
  <si>
    <t>LOS NOWY DWÓR MAZOWIECKI 2</t>
  </si>
  <si>
    <t>SPARTA GRODZISK MAZOWIECKI 1</t>
  </si>
  <si>
    <t>G8 BIELANY 1</t>
  </si>
  <si>
    <t>MMKS MIŃSK MAZOWIECKI 2</t>
  </si>
  <si>
    <t>W</t>
  </si>
  <si>
    <t>DĘBINA NIEPORĘT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</si>
</sst>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20" xfId="0" applyFont="1" applyBorder="1"/>
    <xf numFmtId="0" fontId="5" fillId="13" borderId="0" xfId="0" applyFont="1" applyFill="1"/>
    <xf numFmtId="0" fontId="5" fillId="0" borderId="0" xfId="0" applyFont="1"/>
    <xf numFmtId="0" fontId="5" fillId="0" borderId="22" xfId="0" applyFont="1" applyBorder="1"/>
    <xf numFmtId="0" fontId="5" fillId="13" borderId="20" xfId="0" applyFont="1" applyFill="1" applyBorder="1"/>
    <xf numFmtId="0" fontId="5" fillId="13" borderId="2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8" fillId="3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5" fillId="2" borderId="2" xfId="0" applyFont="1" applyFill="1" applyBorder="1" quotePrefix="1"/>
    <xf numFmtId="0" fontId="3" fillId="14" borderId="1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/>
    </xf>
    <xf numFmtId="0" fontId="8" fillId="15" borderId="16" xfId="0" applyFont="1" applyFill="1" applyBorder="1"/>
    <xf numFmtId="0" fontId="9" fillId="15" borderId="17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6" borderId="26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5" fillId="6" borderId="3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2" totalsRowShown="0" headerRowDxfId="5">
  <autoFilter ref="A3:G72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zoomScale="55" zoomScaleNormal="55" workbookViewId="0" topLeftCell="B29">
      <selection activeCell="B38" sqref="A38:XFD38"/>
    </sheetView>
  </sheetViews>
  <sheetFormatPr defaultColWidth="9.140625" defaultRowHeight="15"/>
  <cols>
    <col min="1" max="1" width="11.421875" style="8" hidden="1" customWidth="1"/>
    <col min="2" max="2" width="7.57421875" style="0" customWidth="1"/>
    <col min="3" max="3" width="57.57421875" style="0" customWidth="1"/>
    <col min="4" max="4" width="22.421875" style="0" bestFit="1" customWidth="1"/>
    <col min="5" max="5" width="15.421875" style="0" customWidth="1"/>
    <col min="6" max="6" width="36.421875" style="0" customWidth="1"/>
    <col min="7" max="7" width="38.42187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5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92" t="s">
        <v>81</v>
      </c>
      <c r="G3" s="92" t="s">
        <v>82</v>
      </c>
    </row>
    <row r="4" spans="1:5" ht="26.5" thickBot="1">
      <c r="A4" s="6" t="str">
        <f>'Lista Zespołów'!$D4&amp;'Lista Zespołów'!$E4</f>
        <v>A1</v>
      </c>
      <c r="B4" s="5">
        <v>1</v>
      </c>
      <c r="C4" s="107" t="s">
        <v>137</v>
      </c>
      <c r="D4" s="6" t="s">
        <v>6</v>
      </c>
      <c r="E4" s="6">
        <v>1</v>
      </c>
    </row>
    <row r="5" spans="1:5" ht="26.5" thickBot="1">
      <c r="A5" s="6" t="str">
        <f>'Lista Zespołów'!$D5&amp;'Lista Zespołów'!$E5</f>
        <v>A2</v>
      </c>
      <c r="B5" s="5">
        <v>2</v>
      </c>
      <c r="C5" s="108" t="s">
        <v>163</v>
      </c>
      <c r="D5" s="6" t="s">
        <v>6</v>
      </c>
      <c r="E5" s="6">
        <v>2</v>
      </c>
    </row>
    <row r="6" spans="1:5" ht="26.5" thickBot="1">
      <c r="A6" s="6" t="str">
        <f>'Lista Zespołów'!$D6&amp;'Lista Zespołów'!$E6</f>
        <v>A3</v>
      </c>
      <c r="B6" s="5">
        <v>3</v>
      </c>
      <c r="C6" s="108" t="s">
        <v>138</v>
      </c>
      <c r="D6" s="6" t="s">
        <v>6</v>
      </c>
      <c r="E6" s="6">
        <v>3</v>
      </c>
    </row>
    <row r="7" spans="1:5" ht="26.5" thickBot="1">
      <c r="A7" s="6" t="str">
        <f>'Lista Zespołów'!$D7&amp;'Lista Zespołów'!$E7</f>
        <v>A4</v>
      </c>
      <c r="B7" s="5">
        <v>4</v>
      </c>
      <c r="C7" s="108" t="s">
        <v>149</v>
      </c>
      <c r="D7" s="6" t="s">
        <v>6</v>
      </c>
      <c r="E7" s="6">
        <v>4</v>
      </c>
    </row>
    <row r="8" spans="1:5" ht="26.5" thickBot="1">
      <c r="A8" s="6" t="str">
        <f>'Lista Zespołów'!$D8&amp;'Lista Zespołów'!$E8</f>
        <v>A5</v>
      </c>
      <c r="B8" s="5">
        <v>5</v>
      </c>
      <c r="C8" s="108" t="s">
        <v>125</v>
      </c>
      <c r="D8" s="6" t="s">
        <v>6</v>
      </c>
      <c r="E8" s="6">
        <v>5</v>
      </c>
    </row>
    <row r="9" spans="1:7" ht="26.5" thickBot="1">
      <c r="A9" s="58" t="str">
        <f>'Lista Zespołów'!$D9&amp;'Lista Zespołów'!$E9</f>
        <v>A6</v>
      </c>
      <c r="B9" s="66">
        <v>6</v>
      </c>
      <c r="C9" s="108" t="s">
        <v>120</v>
      </c>
      <c r="D9" s="68" t="s">
        <v>6</v>
      </c>
      <c r="E9" s="69">
        <v>6</v>
      </c>
      <c r="F9" s="93"/>
      <c r="G9" s="93"/>
    </row>
    <row r="10" spans="1:5" ht="26.5" thickBot="1">
      <c r="A10" s="58" t="str">
        <f>'Lista Zespołów'!$D10&amp;'Lista Zespołów'!$E10</f>
        <v>B1</v>
      </c>
      <c r="B10" s="5">
        <v>7</v>
      </c>
      <c r="C10" s="107" t="s">
        <v>146</v>
      </c>
      <c r="D10" s="58" t="s">
        <v>5</v>
      </c>
      <c r="E10" s="58">
        <v>1</v>
      </c>
    </row>
    <row r="11" spans="1:5" ht="26.5" thickBot="1">
      <c r="A11" s="58" t="str">
        <f>'Lista Zespołów'!$D11&amp;'Lista Zespołów'!$E11</f>
        <v>B2</v>
      </c>
      <c r="B11" s="5">
        <v>8</v>
      </c>
      <c r="C11" s="108" t="s">
        <v>154</v>
      </c>
      <c r="D11" s="58" t="s">
        <v>5</v>
      </c>
      <c r="E11" s="58">
        <v>2</v>
      </c>
    </row>
    <row r="12" spans="1:5" ht="26.5" thickBot="1">
      <c r="A12" s="58" t="str">
        <f>'Lista Zespołów'!$D12&amp;'Lista Zespołów'!$E12</f>
        <v>B3</v>
      </c>
      <c r="B12" s="5">
        <v>9</v>
      </c>
      <c r="C12" s="108" t="s">
        <v>142</v>
      </c>
      <c r="D12" s="58" t="s">
        <v>5</v>
      </c>
      <c r="E12" s="58">
        <v>3</v>
      </c>
    </row>
    <row r="13" spans="1:5" ht="26.5" thickBot="1">
      <c r="A13" s="58" t="str">
        <f>'Lista Zespołów'!$D13&amp;'Lista Zespołów'!$E13</f>
        <v>B4</v>
      </c>
      <c r="B13" s="5">
        <v>10</v>
      </c>
      <c r="C13" s="108" t="s">
        <v>126</v>
      </c>
      <c r="D13" s="58" t="s">
        <v>5</v>
      </c>
      <c r="E13" s="58">
        <v>4</v>
      </c>
    </row>
    <row r="14" spans="1:5" ht="26.5" thickBot="1">
      <c r="A14" s="58" t="str">
        <f>'Lista Zespołów'!$D14&amp;'Lista Zespołów'!$E14</f>
        <v>B5</v>
      </c>
      <c r="B14" s="5">
        <v>11</v>
      </c>
      <c r="C14" s="108" t="s">
        <v>133</v>
      </c>
      <c r="D14" s="58" t="s">
        <v>5</v>
      </c>
      <c r="E14" s="58">
        <v>5</v>
      </c>
    </row>
    <row r="15" spans="1:7" ht="26.5" thickBot="1">
      <c r="A15" s="58" t="str">
        <f>'Lista Zespołów'!$D15&amp;'Lista Zespołów'!$E15</f>
        <v>B6</v>
      </c>
      <c r="B15" s="66">
        <v>12</v>
      </c>
      <c r="C15" s="108" t="s">
        <v>122</v>
      </c>
      <c r="D15" s="69" t="s">
        <v>5</v>
      </c>
      <c r="E15" s="69">
        <v>6</v>
      </c>
      <c r="F15" s="93"/>
      <c r="G15" s="93"/>
    </row>
    <row r="16" spans="1:5" ht="26.5" thickBot="1">
      <c r="A16" s="58" t="str">
        <f>'Lista Zespołów'!$D16&amp;'Lista Zespołów'!$E16</f>
        <v>C1</v>
      </c>
      <c r="B16" s="5">
        <v>13</v>
      </c>
      <c r="C16" s="107" t="s">
        <v>134</v>
      </c>
      <c r="D16" s="58" t="s">
        <v>4</v>
      </c>
      <c r="E16" s="58">
        <v>1</v>
      </c>
    </row>
    <row r="17" spans="1:5" ht="26.5" thickBot="1">
      <c r="A17" s="58" t="str">
        <f>'Lista Zespołów'!$D17&amp;'Lista Zespołów'!$E17</f>
        <v>C2</v>
      </c>
      <c r="B17" s="5">
        <v>14</v>
      </c>
      <c r="C17" s="108" t="s">
        <v>135</v>
      </c>
      <c r="D17" s="58" t="s">
        <v>4</v>
      </c>
      <c r="E17" s="58">
        <v>2</v>
      </c>
    </row>
    <row r="18" spans="1:5" ht="26.5" thickBot="1">
      <c r="A18" s="58" t="str">
        <f>'Lista Zespołów'!$D18&amp;'Lista Zespołów'!$E18</f>
        <v>C3</v>
      </c>
      <c r="B18" s="5">
        <v>15</v>
      </c>
      <c r="C18" s="108" t="s">
        <v>121</v>
      </c>
      <c r="D18" s="58" t="s">
        <v>4</v>
      </c>
      <c r="E18" s="58">
        <v>3</v>
      </c>
    </row>
    <row r="19" spans="1:5" ht="26.5" thickBot="1">
      <c r="A19" s="58" t="str">
        <f>'Lista Zespołów'!$D19&amp;'Lista Zespołów'!$E19</f>
        <v>C4</v>
      </c>
      <c r="B19" s="5">
        <v>16</v>
      </c>
      <c r="C19" s="108" t="s">
        <v>150</v>
      </c>
      <c r="D19" s="58" t="s">
        <v>4</v>
      </c>
      <c r="E19" s="58">
        <v>4</v>
      </c>
    </row>
    <row r="20" spans="1:5" ht="26.5" thickBot="1">
      <c r="A20" s="58" t="str">
        <f>'Lista Zespołów'!$D20&amp;'Lista Zespołów'!$E20</f>
        <v>C5</v>
      </c>
      <c r="B20" s="5">
        <v>17</v>
      </c>
      <c r="C20" s="108" t="s">
        <v>141</v>
      </c>
      <c r="D20" s="58" t="s">
        <v>4</v>
      </c>
      <c r="E20" s="58">
        <v>5</v>
      </c>
    </row>
    <row r="21" spans="1:7" ht="26.5" thickBot="1">
      <c r="A21" s="58" t="str">
        <f>'Lista Zespołów'!$D21&amp;'Lista Zespołów'!$E21</f>
        <v>C6</v>
      </c>
      <c r="B21" s="66">
        <v>18</v>
      </c>
      <c r="C21" s="108" t="s">
        <v>131</v>
      </c>
      <c r="D21" s="69" t="s">
        <v>4</v>
      </c>
      <c r="E21" s="69">
        <v>6</v>
      </c>
      <c r="F21" s="93"/>
      <c r="G21" s="93"/>
    </row>
    <row r="22" spans="1:5" ht="26.5" thickBot="1">
      <c r="A22" s="58" t="str">
        <f>'Lista Zespołów'!$D22&amp;'Lista Zespołów'!$E22</f>
        <v>D1</v>
      </c>
      <c r="B22" s="5">
        <v>19</v>
      </c>
      <c r="C22" s="107" t="s">
        <v>152</v>
      </c>
      <c r="D22" s="58" t="s">
        <v>3</v>
      </c>
      <c r="E22" s="58">
        <v>1</v>
      </c>
    </row>
    <row r="23" spans="1:5" ht="26.5" thickBot="1">
      <c r="A23" s="58" t="str">
        <f>'Lista Zespołów'!$D23&amp;'Lista Zespołów'!$E23</f>
        <v>D2</v>
      </c>
      <c r="B23" s="5">
        <v>20</v>
      </c>
      <c r="C23" s="108" t="s">
        <v>130</v>
      </c>
      <c r="D23" s="58" t="s">
        <v>3</v>
      </c>
      <c r="E23" s="58">
        <v>2</v>
      </c>
    </row>
    <row r="24" spans="1:5" ht="26.5" thickBot="1">
      <c r="A24" s="58" t="str">
        <f>'Lista Zespołów'!$D24&amp;'Lista Zespołów'!$E24</f>
        <v>D3</v>
      </c>
      <c r="B24" s="5">
        <v>21</v>
      </c>
      <c r="C24" s="108" t="s">
        <v>147</v>
      </c>
      <c r="D24" s="58" t="s">
        <v>3</v>
      </c>
      <c r="E24" s="58">
        <v>3</v>
      </c>
    </row>
    <row r="25" spans="1:5" ht="26.5" thickBot="1">
      <c r="A25" s="58" t="str">
        <f>'Lista Zespołów'!$D25&amp;'Lista Zespołów'!$E25</f>
        <v>D4</v>
      </c>
      <c r="B25" s="5">
        <v>22</v>
      </c>
      <c r="C25" s="108" t="s">
        <v>127</v>
      </c>
      <c r="D25" s="58" t="s">
        <v>3</v>
      </c>
      <c r="E25" s="58">
        <v>4</v>
      </c>
    </row>
    <row r="26" spans="1:5" ht="26.5" thickBot="1">
      <c r="A26" s="58" t="str">
        <f>'Lista Zespołów'!$D26&amp;'Lista Zespołów'!$E26</f>
        <v>D5</v>
      </c>
      <c r="B26" s="5">
        <v>23</v>
      </c>
      <c r="C26" s="108" t="s">
        <v>155</v>
      </c>
      <c r="D26" s="58" t="s">
        <v>3</v>
      </c>
      <c r="E26" s="58">
        <v>5</v>
      </c>
    </row>
    <row r="27" spans="1:7" ht="26.5" thickBot="1">
      <c r="A27" s="58" t="str">
        <f>'Lista Zespołów'!$D27&amp;'Lista Zespołów'!$E27</f>
        <v>D6</v>
      </c>
      <c r="B27" s="66">
        <v>24</v>
      </c>
      <c r="C27" s="108" t="s">
        <v>139</v>
      </c>
      <c r="D27" s="69" t="s">
        <v>3</v>
      </c>
      <c r="E27" s="69">
        <v>6</v>
      </c>
      <c r="F27" s="93"/>
      <c r="G27" s="93"/>
    </row>
    <row r="28" spans="1:5" ht="26.5" thickBot="1">
      <c r="A28" s="58" t="str">
        <f>'Lista Zespołów'!$D28&amp;'Lista Zespołów'!$E28</f>
        <v>E1</v>
      </c>
      <c r="B28" s="5">
        <v>25</v>
      </c>
      <c r="C28" s="107" t="s">
        <v>157</v>
      </c>
      <c r="D28" s="58" t="s">
        <v>23</v>
      </c>
      <c r="E28" s="58">
        <v>1</v>
      </c>
    </row>
    <row r="29" spans="1:5" ht="26.5" thickBot="1">
      <c r="A29" s="58" t="str">
        <f>'Lista Zespołów'!$D29&amp;'Lista Zespołów'!$E29</f>
        <v>E2</v>
      </c>
      <c r="B29" s="5">
        <v>26</v>
      </c>
      <c r="C29" s="108" t="s">
        <v>156</v>
      </c>
      <c r="D29" s="58" t="s">
        <v>23</v>
      </c>
      <c r="E29" s="58">
        <v>2</v>
      </c>
    </row>
    <row r="30" spans="1:5" ht="26.5" thickBot="1">
      <c r="A30" s="58" t="str">
        <f>'Lista Zespołów'!$D30&amp;'Lista Zespołów'!$E30</f>
        <v>E3</v>
      </c>
      <c r="B30" s="5">
        <v>27</v>
      </c>
      <c r="C30" s="108" t="s">
        <v>143</v>
      </c>
      <c r="D30" s="58" t="s">
        <v>23</v>
      </c>
      <c r="E30" s="58">
        <v>3</v>
      </c>
    </row>
    <row r="31" spans="1:5" ht="26.5" thickBot="1">
      <c r="A31" s="58" t="str">
        <f>'Lista Zespołów'!$D31&amp;'Lista Zespołów'!$E31</f>
        <v>E4</v>
      </c>
      <c r="B31" s="5">
        <v>28</v>
      </c>
      <c r="C31" s="108" t="s">
        <v>160</v>
      </c>
      <c r="D31" s="58" t="s">
        <v>23</v>
      </c>
      <c r="E31" s="58">
        <v>4</v>
      </c>
    </row>
    <row r="32" spans="1:5" ht="26.5" thickBot="1">
      <c r="A32" s="58" t="str">
        <f>'Lista Zespołów'!$D32&amp;'Lista Zespołów'!$E32</f>
        <v>E5</v>
      </c>
      <c r="B32" s="5">
        <v>29</v>
      </c>
      <c r="C32" s="108" t="s">
        <v>159</v>
      </c>
      <c r="D32" s="58" t="s">
        <v>23</v>
      </c>
      <c r="E32" s="58">
        <v>5</v>
      </c>
    </row>
    <row r="33" spans="1:5" ht="26.5" thickBot="1">
      <c r="A33" s="58" t="str">
        <f>'Lista Zespołów'!$D33&amp;'Lista Zespołów'!$E33</f>
        <v>E6</v>
      </c>
      <c r="B33" s="5">
        <v>31</v>
      </c>
      <c r="C33" s="107" t="s">
        <v>158</v>
      </c>
      <c r="D33" s="6" t="s">
        <v>23</v>
      </c>
      <c r="E33" s="58">
        <v>6</v>
      </c>
    </row>
    <row r="34" spans="1:5" ht="26.5" thickBot="1">
      <c r="A34" s="58" t="str">
        <f>'Lista Zespołów'!$D34&amp;'Lista Zespołów'!$E34</f>
        <v>F1</v>
      </c>
      <c r="B34" s="5">
        <v>32</v>
      </c>
      <c r="C34" s="108" t="s">
        <v>144</v>
      </c>
      <c r="D34" s="58" t="s">
        <v>24</v>
      </c>
      <c r="E34" s="58">
        <v>1</v>
      </c>
    </row>
    <row r="35" spans="1:5" ht="26.5" thickBot="1">
      <c r="A35" s="58" t="str">
        <f>'Lista Zespołów'!$D35&amp;'Lista Zespołów'!$E35</f>
        <v>F2</v>
      </c>
      <c r="B35" s="5">
        <v>33</v>
      </c>
      <c r="C35" s="108" t="s">
        <v>128</v>
      </c>
      <c r="D35" s="58" t="s">
        <v>24</v>
      </c>
      <c r="E35" s="58">
        <v>2</v>
      </c>
    </row>
    <row r="36" spans="1:5" ht="26.5" thickBot="1">
      <c r="A36" s="58" t="str">
        <f>'Lista Zespołów'!$D36&amp;'Lista Zespołów'!$E36</f>
        <v>F3</v>
      </c>
      <c r="B36" s="5">
        <v>34</v>
      </c>
      <c r="C36" s="108" t="s">
        <v>161</v>
      </c>
      <c r="D36" s="58" t="s">
        <v>24</v>
      </c>
      <c r="E36" s="58">
        <v>3</v>
      </c>
    </row>
    <row r="37" spans="1:5" ht="26.5" thickBot="1">
      <c r="A37" s="58" t="str">
        <f>'Lista Zespołów'!$D37&amp;'Lista Zespołów'!$E37</f>
        <v>F4</v>
      </c>
      <c r="B37" s="5">
        <v>35</v>
      </c>
      <c r="C37" s="108" t="s">
        <v>129</v>
      </c>
      <c r="D37" s="58" t="s">
        <v>24</v>
      </c>
      <c r="E37" s="58">
        <v>4</v>
      </c>
    </row>
    <row r="38" spans="1:7" ht="26.5" thickBot="1">
      <c r="A38" s="58" t="str">
        <f>'Lista Zespołów'!$D38&amp;'Lista Zespołów'!$E38</f>
        <v>F5</v>
      </c>
      <c r="B38" s="66">
        <v>36</v>
      </c>
      <c r="C38" s="108" t="s">
        <v>34</v>
      </c>
      <c r="D38" s="69" t="s">
        <v>24</v>
      </c>
      <c r="E38" s="58">
        <v>5</v>
      </c>
      <c r="F38" s="93"/>
      <c r="G38" s="93"/>
    </row>
    <row r="39" spans="1:5" ht="26.5" thickBot="1">
      <c r="A39" s="6" t="str">
        <f>'Lista Zespołów'!$D39&amp;'Lista Zespołów'!$E39</f>
        <v>G1</v>
      </c>
      <c r="B39" s="5">
        <v>37</v>
      </c>
      <c r="C39" s="107" t="s">
        <v>151</v>
      </c>
      <c r="D39" s="6" t="s">
        <v>25</v>
      </c>
      <c r="E39" s="6">
        <v>1</v>
      </c>
    </row>
    <row r="40" spans="1:5" ht="26.5" thickBot="1">
      <c r="A40" s="58" t="str">
        <f>'Lista Zespołów'!$D40&amp;'Lista Zespołów'!$E40</f>
        <v>G2</v>
      </c>
      <c r="B40" s="59">
        <v>38</v>
      </c>
      <c r="C40" s="108" t="s">
        <v>124</v>
      </c>
      <c r="D40" s="58" t="s">
        <v>25</v>
      </c>
      <c r="E40" s="58">
        <v>2</v>
      </c>
    </row>
    <row r="41" spans="1:5" ht="26.5" thickBot="1">
      <c r="A41" s="58" t="str">
        <f>'Lista Zespołów'!$D41&amp;'Lista Zespołów'!$E41</f>
        <v>G3</v>
      </c>
      <c r="B41" s="59">
        <v>39</v>
      </c>
      <c r="C41" s="108" t="s">
        <v>132</v>
      </c>
      <c r="D41" s="58" t="s">
        <v>25</v>
      </c>
      <c r="E41" s="58">
        <v>3</v>
      </c>
    </row>
    <row r="42" spans="1:5" ht="26.5" thickBot="1">
      <c r="A42" s="58" t="str">
        <f>'Lista Zespołów'!$D42&amp;'Lista Zespołów'!$E42</f>
        <v>G4</v>
      </c>
      <c r="B42" s="59">
        <v>40</v>
      </c>
      <c r="C42" s="108" t="s">
        <v>136</v>
      </c>
      <c r="D42" s="58" t="s">
        <v>25</v>
      </c>
      <c r="E42" s="58">
        <v>4</v>
      </c>
    </row>
    <row r="43" spans="1:5" ht="26.5" thickBot="1">
      <c r="A43" s="58" t="str">
        <f>'Lista Zespołów'!$D43&amp;'Lista Zespołów'!$E43</f>
        <v>G5</v>
      </c>
      <c r="B43" s="59">
        <v>41</v>
      </c>
      <c r="C43" s="108" t="s">
        <v>140</v>
      </c>
      <c r="D43" s="58" t="s">
        <v>25</v>
      </c>
      <c r="E43" s="58">
        <v>5</v>
      </c>
    </row>
    <row r="44" spans="1:5" ht="26.5" thickBot="1">
      <c r="A44" s="58" t="str">
        <f>'Lista Zespołów'!$D44&amp;'Lista Zespołów'!$E44</f>
        <v>H1</v>
      </c>
      <c r="B44" s="59">
        <v>43</v>
      </c>
      <c r="C44" s="107" t="s">
        <v>148</v>
      </c>
      <c r="D44" s="58" t="s">
        <v>26</v>
      </c>
      <c r="E44" s="58">
        <v>1</v>
      </c>
    </row>
    <row r="45" spans="1:5" ht="26.5" thickBot="1">
      <c r="A45" s="58" t="str">
        <f>'Lista Zespołów'!$D45&amp;'Lista Zespołów'!$E45</f>
        <v>H2</v>
      </c>
      <c r="B45" s="59">
        <v>44</v>
      </c>
      <c r="C45" s="108" t="s">
        <v>123</v>
      </c>
      <c r="D45" s="58" t="s">
        <v>26</v>
      </c>
      <c r="E45" s="58">
        <v>2</v>
      </c>
    </row>
    <row r="46" spans="1:5" ht="26.5" thickBot="1">
      <c r="A46" s="58" t="str">
        <f>'Lista Zespołów'!$D46&amp;'Lista Zespołów'!$E46</f>
        <v>H3</v>
      </c>
      <c r="B46" s="59">
        <v>45</v>
      </c>
      <c r="C46" s="108" t="s">
        <v>31</v>
      </c>
      <c r="D46" s="58" t="s">
        <v>26</v>
      </c>
      <c r="E46" s="58">
        <v>3</v>
      </c>
    </row>
    <row r="47" spans="1:5" ht="26.5" thickBot="1">
      <c r="A47" s="58" t="str">
        <f>'Lista Zespołów'!$D47&amp;'Lista Zespołów'!$E47</f>
        <v>H4</v>
      </c>
      <c r="B47" s="59">
        <v>46</v>
      </c>
      <c r="C47" s="108" t="s">
        <v>145</v>
      </c>
      <c r="D47" s="58" t="s">
        <v>26</v>
      </c>
      <c r="E47" s="58">
        <v>4</v>
      </c>
    </row>
    <row r="48" spans="1:5" ht="26.5" thickBot="1">
      <c r="A48" s="58" t="str">
        <f>'Lista Zespołów'!$D48&amp;'Lista Zespołów'!$E48</f>
        <v>H5</v>
      </c>
      <c r="B48" s="59">
        <v>47</v>
      </c>
      <c r="C48" s="108" t="s">
        <v>153</v>
      </c>
      <c r="D48" s="58" t="s">
        <v>26</v>
      </c>
      <c r="E48" s="58">
        <v>5</v>
      </c>
    </row>
    <row r="49" spans="1:5" ht="26">
      <c r="A49" s="58" t="str">
        <f>'Lista Zespołów'!$D49&amp;'Lista Zespołów'!$E49</f>
        <v>I1</v>
      </c>
      <c r="B49" s="59">
        <v>49</v>
      </c>
      <c r="C49" s="5"/>
      <c r="D49" s="58" t="s">
        <v>27</v>
      </c>
      <c r="E49" s="58">
        <v>1</v>
      </c>
    </row>
    <row r="50" spans="1:5" ht="26">
      <c r="A50" s="58" t="str">
        <f>'Lista Zespołów'!$D50&amp;'Lista Zespołów'!$E50</f>
        <v>I2</v>
      </c>
      <c r="B50" s="59">
        <v>50</v>
      </c>
      <c r="C50" s="5"/>
      <c r="D50" s="58" t="s">
        <v>27</v>
      </c>
      <c r="E50" s="58">
        <v>2</v>
      </c>
    </row>
    <row r="51" spans="1:5" ht="26">
      <c r="A51" s="58" t="str">
        <f>'Lista Zespołów'!$D51&amp;'Lista Zespołów'!$E51</f>
        <v>I3</v>
      </c>
      <c r="B51" s="59">
        <v>51</v>
      </c>
      <c r="C51" s="5"/>
      <c r="D51" s="58" t="s">
        <v>27</v>
      </c>
      <c r="E51" s="58">
        <v>3</v>
      </c>
    </row>
    <row r="52" spans="1:5" ht="26">
      <c r="A52" s="58" t="str">
        <f>'Lista Zespołów'!$D52&amp;'Lista Zespołów'!$E52</f>
        <v>I4</v>
      </c>
      <c r="B52" s="59">
        <v>52</v>
      </c>
      <c r="C52" s="79"/>
      <c r="D52" s="58" t="s">
        <v>27</v>
      </c>
      <c r="E52" s="58">
        <v>4</v>
      </c>
    </row>
    <row r="53" spans="1:5" ht="26">
      <c r="A53" s="58" t="str">
        <f>'Lista Zespołów'!$D53&amp;'Lista Zespołów'!$E53</f>
        <v>I5</v>
      </c>
      <c r="B53" s="59">
        <v>53</v>
      </c>
      <c r="C53" s="79"/>
      <c r="D53" s="58" t="s">
        <v>27</v>
      </c>
      <c r="E53" s="58">
        <v>5</v>
      </c>
    </row>
    <row r="54" spans="1:7" ht="26">
      <c r="A54" s="58" t="str">
        <f>'Lista Zespołów'!$D54&amp;'Lista Zespołów'!$E54</f>
        <v>I6</v>
      </c>
      <c r="B54" s="67">
        <v>54</v>
      </c>
      <c r="C54" s="66"/>
      <c r="D54" s="69" t="s">
        <v>27</v>
      </c>
      <c r="E54" s="69">
        <v>6</v>
      </c>
      <c r="F54" s="93"/>
      <c r="G54" s="93"/>
    </row>
    <row r="55" spans="1:5" ht="26">
      <c r="A55" s="58" t="str">
        <f>'Lista Zespołów'!$D55&amp;'Lista Zespołów'!$E55</f>
        <v>J1</v>
      </c>
      <c r="B55" s="59">
        <v>55</v>
      </c>
      <c r="C55" s="5"/>
      <c r="D55" s="58" t="s">
        <v>28</v>
      </c>
      <c r="E55" s="58">
        <v>1</v>
      </c>
    </row>
    <row r="56" spans="1:5" ht="26">
      <c r="A56" s="58" t="str">
        <f>'Lista Zespołów'!$D56&amp;'Lista Zespołów'!$E56</f>
        <v>J2</v>
      </c>
      <c r="B56" s="59">
        <v>56</v>
      </c>
      <c r="C56" s="5"/>
      <c r="D56" s="58" t="s">
        <v>28</v>
      </c>
      <c r="E56" s="58">
        <v>2</v>
      </c>
    </row>
    <row r="57" spans="1:5" ht="26">
      <c r="A57" s="58" t="str">
        <f>'Lista Zespołów'!$D57&amp;'Lista Zespołów'!$E57</f>
        <v>J3</v>
      </c>
      <c r="B57" s="59">
        <v>57</v>
      </c>
      <c r="C57" s="5"/>
      <c r="D57" s="58" t="s">
        <v>28</v>
      </c>
      <c r="E57" s="58">
        <v>3</v>
      </c>
    </row>
    <row r="58" spans="1:5" ht="26">
      <c r="A58" s="58" t="str">
        <f>'Lista Zespołów'!$D58&amp;'Lista Zespołów'!$E58</f>
        <v>J4</v>
      </c>
      <c r="B58" s="59">
        <v>58</v>
      </c>
      <c r="C58" s="79"/>
      <c r="D58" s="58" t="s">
        <v>28</v>
      </c>
      <c r="E58" s="58">
        <v>4</v>
      </c>
    </row>
    <row r="59" spans="1:5" ht="26">
      <c r="A59" s="58" t="str">
        <f>'Lista Zespołów'!$D59&amp;'Lista Zespołów'!$E59</f>
        <v>J5</v>
      </c>
      <c r="B59" s="59">
        <v>59</v>
      </c>
      <c r="C59" s="5"/>
      <c r="D59" s="58" t="s">
        <v>28</v>
      </c>
      <c r="E59" s="58">
        <v>5</v>
      </c>
    </row>
    <row r="60" spans="1:7" ht="26">
      <c r="A60" s="58" t="str">
        <f>'Lista Zespołów'!$D60&amp;'Lista Zespołów'!$E60</f>
        <v>J6</v>
      </c>
      <c r="B60" s="67">
        <v>60</v>
      </c>
      <c r="C60" s="66"/>
      <c r="D60" s="69" t="s">
        <v>28</v>
      </c>
      <c r="E60" s="69">
        <v>6</v>
      </c>
      <c r="F60" s="93"/>
      <c r="G60" s="93"/>
    </row>
    <row r="61" spans="1:5" ht="26">
      <c r="A61" s="58" t="str">
        <f>'Lista Zespołów'!$D61&amp;'Lista Zespołów'!$E61</f>
        <v>K1</v>
      </c>
      <c r="B61" s="59">
        <v>61</v>
      </c>
      <c r="C61" s="5"/>
      <c r="D61" s="58" t="s">
        <v>29</v>
      </c>
      <c r="E61" s="58">
        <v>1</v>
      </c>
    </row>
    <row r="62" spans="1:5" ht="26">
      <c r="A62" s="58" t="str">
        <f>'Lista Zespołów'!$D62&amp;'Lista Zespołów'!$E62</f>
        <v>K2</v>
      </c>
      <c r="B62" s="59">
        <v>62</v>
      </c>
      <c r="C62" s="5"/>
      <c r="D62" s="58" t="s">
        <v>29</v>
      </c>
      <c r="E62" s="58">
        <v>2</v>
      </c>
    </row>
    <row r="63" spans="1:5" ht="26">
      <c r="A63" s="58" t="str">
        <f>'Lista Zespołów'!$D63&amp;'Lista Zespołów'!$E63</f>
        <v>K3</v>
      </c>
      <c r="B63" s="59">
        <v>63</v>
      </c>
      <c r="C63" s="5"/>
      <c r="D63" s="58" t="s">
        <v>29</v>
      </c>
      <c r="E63" s="58">
        <v>3</v>
      </c>
    </row>
    <row r="64" spans="1:5" ht="26">
      <c r="A64" s="58" t="str">
        <f>'Lista Zespołów'!$D64&amp;'Lista Zespołów'!$E64</f>
        <v>K4</v>
      </c>
      <c r="B64" s="59">
        <v>64</v>
      </c>
      <c r="C64" s="79"/>
      <c r="D64" s="58" t="s">
        <v>29</v>
      </c>
      <c r="E64" s="58">
        <v>4</v>
      </c>
    </row>
    <row r="65" spans="1:5" ht="26">
      <c r="A65" s="58" t="str">
        <f>'Lista Zespołów'!$D65&amp;'Lista Zespołów'!$E65</f>
        <v>K5</v>
      </c>
      <c r="B65" s="59">
        <v>65</v>
      </c>
      <c r="C65" s="5"/>
      <c r="D65" s="58" t="s">
        <v>29</v>
      </c>
      <c r="E65" s="58">
        <v>5</v>
      </c>
    </row>
    <row r="66" spans="1:7" ht="26">
      <c r="A66" s="6" t="str">
        <f>'Lista Zespołów'!$D66&amp;'Lista Zespołów'!$E66</f>
        <v>K6</v>
      </c>
      <c r="B66" s="67">
        <v>66</v>
      </c>
      <c r="C66" s="66"/>
      <c r="D66" s="68" t="s">
        <v>29</v>
      </c>
      <c r="E66" s="68">
        <v>6</v>
      </c>
      <c r="F66" s="93"/>
      <c r="G66" s="93"/>
    </row>
    <row r="67" spans="1:6" ht="26">
      <c r="A67" s="6" t="str">
        <f>'Lista Zespołów'!$D67&amp;'Lista Zespołów'!$E67</f>
        <v>L1</v>
      </c>
      <c r="B67" s="59">
        <v>67</v>
      </c>
      <c r="C67" s="5"/>
      <c r="D67" s="6" t="s">
        <v>30</v>
      </c>
      <c r="E67" s="6">
        <v>1</v>
      </c>
      <c r="F67" t="s">
        <v>112</v>
      </c>
    </row>
    <row r="68" spans="1:5" ht="26">
      <c r="A68" s="6" t="str">
        <f>'Lista Zespołów'!$D68&amp;'Lista Zespołów'!$E68</f>
        <v>L2</v>
      </c>
      <c r="B68" s="59">
        <v>68</v>
      </c>
      <c r="C68" s="5"/>
      <c r="D68" s="6" t="s">
        <v>30</v>
      </c>
      <c r="E68" s="6">
        <v>2</v>
      </c>
    </row>
    <row r="69" spans="1:5" ht="26">
      <c r="A69" s="6" t="str">
        <f>'Lista Zespołów'!$D69&amp;'Lista Zespołów'!$E69</f>
        <v>L3</v>
      </c>
      <c r="B69" s="59">
        <v>69</v>
      </c>
      <c r="C69" s="5"/>
      <c r="D69" s="6" t="s">
        <v>30</v>
      </c>
      <c r="E69" s="6">
        <v>3</v>
      </c>
    </row>
    <row r="70" spans="1:5" ht="26">
      <c r="A70" s="6" t="str">
        <f>'Lista Zespołów'!$D70&amp;'Lista Zespołów'!$E70</f>
        <v>L4</v>
      </c>
      <c r="B70" s="59">
        <v>70</v>
      </c>
      <c r="C70" s="5"/>
      <c r="D70" s="6" t="s">
        <v>30</v>
      </c>
      <c r="E70" s="6">
        <v>4</v>
      </c>
    </row>
    <row r="71" spans="1:5" ht="26">
      <c r="A71" s="6" t="str">
        <f>'Lista Zespołów'!$D71&amp;'Lista Zespołów'!$E71</f>
        <v>L5</v>
      </c>
      <c r="B71" s="59">
        <v>71</v>
      </c>
      <c r="C71" s="5"/>
      <c r="D71" s="6" t="s">
        <v>30</v>
      </c>
      <c r="E71" s="6">
        <v>5</v>
      </c>
    </row>
    <row r="72" spans="1:5" ht="26">
      <c r="A72" s="6" t="str">
        <f>'Lista Zespołów'!$D72&amp;'Lista Zespołów'!$E72</f>
        <v>L6</v>
      </c>
      <c r="B72" s="59">
        <v>72</v>
      </c>
      <c r="C72" s="79"/>
      <c r="D72" s="6" t="s">
        <v>30</v>
      </c>
      <c r="E72" s="6">
        <v>6</v>
      </c>
    </row>
    <row r="73" ht="15">
      <c r="A73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zoomScale="55" zoomScaleNormal="55" workbookViewId="0" topLeftCell="A8">
      <selection activeCell="F15" sqref="E15:F15"/>
    </sheetView>
  </sheetViews>
  <sheetFormatPr defaultColWidth="9.140625" defaultRowHeight="15"/>
  <cols>
    <col min="1" max="1" width="9.57421875" style="0" customWidth="1"/>
    <col min="2" max="2" width="52.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I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I</v>
      </c>
      <c r="L3" s="124"/>
      <c r="M3" s="50"/>
    </row>
    <row r="4" spans="1:13" ht="26.25" customHeight="1">
      <c r="A4" s="10">
        <v>1</v>
      </c>
      <c r="B4" s="11">
        <f>VLOOKUP($B$1&amp;A4,'Lista Zespołów'!$A$4:$E$72,3,FALSE)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Zespołów'!$A$4:$E$72,3,FALSE)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Zespołów'!$A$4:$E$72,3,FALSE)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Zespołów'!$A$4:$E$72,3,FALSE)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Zespołów'!$A$4:$E$72,3,FALSE)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Zespołów'!$A$4:$E$72,3,FALSE)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I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>
        <f>VLOOKUP($B$1&amp;C13,'Lista Zespołów'!$A$4:$E$72,3,FALSE)</f>
        <v>0</v>
      </c>
      <c r="D14" s="116"/>
      <c r="E14" s="115">
        <f>VLOOKUP($B$1&amp;E13,'Lista Zespołów'!$A$4:$E$72,3,FALSE)</f>
        <v>0</v>
      </c>
      <c r="F14" s="116"/>
      <c r="G14" s="115">
        <f>VLOOKUP($B$1&amp;G13,'Lista Zespołów'!$A$4:$E$72,3,FALSE)</f>
        <v>0</v>
      </c>
      <c r="H14" s="116"/>
      <c r="I14" s="115">
        <f>VLOOKUP($B$1&amp;I13,'Lista Zespołów'!$A$4:$E$72,3,FALSE)</f>
        <v>0</v>
      </c>
      <c r="J14" s="116"/>
      <c r="K14" s="121">
        <f>VLOOKUP($B$1&amp;K13,'Lista Zespołów'!$A$4:$E$72,3,FALSE)</f>
        <v>0</v>
      </c>
      <c r="L14" s="122"/>
      <c r="M14" s="115">
        <f>VLOOKUP($B$1&amp;M13,'Lista Zespołów'!$A$4:$E$72,3,FALSE)</f>
        <v>0</v>
      </c>
      <c r="N14" s="116"/>
      <c r="O14" s="109"/>
      <c r="P14" s="110"/>
    </row>
    <row r="15" spans="1:16" ht="73.5" customHeight="1" thickBot="1">
      <c r="A15" s="70">
        <v>1</v>
      </c>
      <c r="B15" s="71">
        <f>VLOOKUP($B$1&amp;A15,'Lista Zespołów'!$A$4:$E$72,3,FALSE)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3">
        <f>VLOOKUP($B$1&amp;A16,'Lista Zespołów'!$A$4:$E$72,3,FALSE)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71">
        <f>VLOOKUP($B$1&amp;A17,'Lista Zespołów'!$A$4:$E$72,3,FALSE)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3">
        <f>VLOOKUP($B$1&amp;A18,'Lista Zespołów'!$A$4:$E$72,3,FALSE)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Zespołów'!$A$4:$E$72,3,FALSE)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Zespołów'!$A$4:$E$72,3,FALSE)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>
        <f>VLOOKUP(H24,'Lista Zespołów'!$A$4:$E$72,3,FALSE)</f>
        <v>0</v>
      </c>
      <c r="C24" s="52" t="s">
        <v>21</v>
      </c>
      <c r="D24" s="51">
        <f>VLOOKUP(J24,'Lista Zespołów'!$A$4:$E$72,3,FALSE)</f>
        <v>0</v>
      </c>
      <c r="F24" t="s">
        <v>22</v>
      </c>
      <c r="G24" s="60">
        <v>1</v>
      </c>
      <c r="H24" s="61" t="str">
        <f>$B$1&amp;1</f>
        <v>I1</v>
      </c>
      <c r="I24" s="62" t="s">
        <v>21</v>
      </c>
      <c r="J24" s="61" t="str">
        <f>$B$1&amp;6</f>
        <v>I6</v>
      </c>
    </row>
    <row r="25" spans="1:10" ht="17.5">
      <c r="A25" s="47">
        <v>2</v>
      </c>
      <c r="B25" s="51">
        <f>VLOOKUP(H25,'Lista Zespołów'!$A$4:$E$72,3,FALSE)</f>
        <v>0</v>
      </c>
      <c r="C25" s="52" t="s">
        <v>21</v>
      </c>
      <c r="D25" s="51">
        <f>VLOOKUP(J25,'Lista Zespołów'!$A$4:$E$72,3,FALSE)</f>
        <v>0</v>
      </c>
      <c r="F25" t="s">
        <v>22</v>
      </c>
      <c r="G25" s="60">
        <v>2</v>
      </c>
      <c r="H25" s="61" t="str">
        <f>$B$1&amp;2</f>
        <v>I2</v>
      </c>
      <c r="I25" s="62" t="s">
        <v>21</v>
      </c>
      <c r="J25" s="61" t="str">
        <f>$B$1&amp;5</f>
        <v>I5</v>
      </c>
    </row>
    <row r="26" spans="1:10" ht="17.5">
      <c r="A26" s="47">
        <v>3</v>
      </c>
      <c r="B26" s="51">
        <f>VLOOKUP(H26,'Lista Zespołów'!$A$4:$E$72,3,FALSE)</f>
        <v>0</v>
      </c>
      <c r="C26" s="52" t="s">
        <v>21</v>
      </c>
      <c r="D26" s="51">
        <f>VLOOKUP(J26,'Lista Zespołów'!$A$4:$E$72,3,FALSE)</f>
        <v>0</v>
      </c>
      <c r="F26" t="s">
        <v>22</v>
      </c>
      <c r="G26" s="60">
        <v>3</v>
      </c>
      <c r="H26" s="61" t="str">
        <f>$B$1&amp;3</f>
        <v>I3</v>
      </c>
      <c r="I26" s="62" t="s">
        <v>21</v>
      </c>
      <c r="J26" s="63" t="str">
        <f>$B$1&amp;4</f>
        <v>I4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>
        <f>VLOOKUP(H28,'Lista Zespołów'!$A$4:$E$72,3,FALSE)</f>
        <v>0</v>
      </c>
      <c r="C28" s="52" t="s">
        <v>21</v>
      </c>
      <c r="D28" s="51">
        <f>VLOOKUP(J28,'Lista Zespołów'!$A$4:$E$72,3,FALSE)</f>
        <v>0</v>
      </c>
      <c r="F28" t="s">
        <v>22</v>
      </c>
      <c r="G28" s="60">
        <v>4</v>
      </c>
      <c r="H28" s="61" t="str">
        <f>$B$1&amp;6</f>
        <v>I6</v>
      </c>
      <c r="I28" s="62" t="s">
        <v>21</v>
      </c>
      <c r="J28" s="61" t="str">
        <f>$B$1&amp;4</f>
        <v>I4</v>
      </c>
    </row>
    <row r="29" spans="1:10" ht="17.5">
      <c r="A29" s="47">
        <v>5</v>
      </c>
      <c r="B29" s="51">
        <f>VLOOKUP(H29,'Lista Zespołów'!$A$4:$E$72,3,FALSE)</f>
        <v>0</v>
      </c>
      <c r="C29" s="52" t="s">
        <v>21</v>
      </c>
      <c r="D29" s="51">
        <f>VLOOKUP(J29,'Lista Zespołów'!$A$4:$E$72,3,FALSE)</f>
        <v>0</v>
      </c>
      <c r="F29" t="s">
        <v>22</v>
      </c>
      <c r="G29" s="60">
        <v>5</v>
      </c>
      <c r="H29" s="61" t="str">
        <f>$B$1&amp;5</f>
        <v>I5</v>
      </c>
      <c r="I29" s="62" t="s">
        <v>21</v>
      </c>
      <c r="J29" s="61" t="str">
        <f>$B$1&amp;3</f>
        <v>I3</v>
      </c>
    </row>
    <row r="30" spans="1:10" ht="17.5">
      <c r="A30" s="47">
        <v>6</v>
      </c>
      <c r="B30" s="51">
        <f>VLOOKUP(H30,'Lista Zespołów'!$A$4:$E$72,3,FALSE)</f>
        <v>0</v>
      </c>
      <c r="C30" s="52" t="s">
        <v>21</v>
      </c>
      <c r="D30" s="51">
        <f>VLOOKUP(J30,'Lista Zespołów'!$A$4:$E$72,3,FALSE)</f>
        <v>0</v>
      </c>
      <c r="F30" t="s">
        <v>22</v>
      </c>
      <c r="G30" s="60">
        <v>6</v>
      </c>
      <c r="H30" s="63" t="str">
        <f>$B$1&amp;1</f>
        <v>I1</v>
      </c>
      <c r="I30" s="62" t="s">
        <v>21</v>
      </c>
      <c r="J30" s="63" t="str">
        <f>$B$1&amp;2</f>
        <v>I2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>
        <f>VLOOKUP(H32,'Lista Zespołów'!$A$4:$E$72,3,FALSE)</f>
        <v>0</v>
      </c>
      <c r="C32" s="52" t="s">
        <v>21</v>
      </c>
      <c r="D32" s="51">
        <f>VLOOKUP(J32,'Lista Zespołów'!$A$4:$E$72,3,FALSE)</f>
        <v>0</v>
      </c>
      <c r="F32" t="s">
        <v>22</v>
      </c>
      <c r="G32" s="60">
        <v>7</v>
      </c>
      <c r="H32" s="61" t="str">
        <f>$B$1&amp;2</f>
        <v>I2</v>
      </c>
      <c r="I32" s="62" t="s">
        <v>21</v>
      </c>
      <c r="J32" s="61" t="str">
        <f>$B$1&amp;6</f>
        <v>I6</v>
      </c>
    </row>
    <row r="33" spans="1:10" ht="17.5">
      <c r="A33" s="47">
        <v>8</v>
      </c>
      <c r="B33" s="51">
        <f>VLOOKUP(H33,'Lista Zespołów'!$A$4:$E$72,3,FALSE)</f>
        <v>0</v>
      </c>
      <c r="C33" s="52" t="s">
        <v>21</v>
      </c>
      <c r="D33" s="51">
        <f>VLOOKUP(J33,'Lista Zespołów'!$A$4:$E$72,3,FALSE)</f>
        <v>0</v>
      </c>
      <c r="F33" t="s">
        <v>22</v>
      </c>
      <c r="G33" s="60">
        <v>8</v>
      </c>
      <c r="H33" s="61" t="str">
        <f>$B$1&amp;3</f>
        <v>I3</v>
      </c>
      <c r="I33" s="62" t="s">
        <v>21</v>
      </c>
      <c r="J33" s="61" t="str">
        <f>$B$1&amp;1</f>
        <v>I1</v>
      </c>
    </row>
    <row r="34" spans="1:10" ht="17.5">
      <c r="A34" s="47">
        <v>9</v>
      </c>
      <c r="B34" s="51">
        <f>VLOOKUP(H34,'Lista Zespołów'!$A$4:$E$72,3,FALSE)</f>
        <v>0</v>
      </c>
      <c r="C34" s="52" t="s">
        <v>21</v>
      </c>
      <c r="D34" s="51">
        <f>VLOOKUP(J34,'Lista Zespołów'!$A$4:$E$72,3,FALSE)</f>
        <v>0</v>
      </c>
      <c r="F34" t="s">
        <v>22</v>
      </c>
      <c r="G34" s="60">
        <v>9</v>
      </c>
      <c r="H34" s="63" t="str">
        <f>$B$1&amp;4</f>
        <v>I4</v>
      </c>
      <c r="I34" s="62" t="s">
        <v>21</v>
      </c>
      <c r="J34" s="63" t="str">
        <f>$B$1&amp;5</f>
        <v>I5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>
        <f>VLOOKUP(H36,'Lista Zespołów'!$A$4:$E$72,3,FALSE)</f>
        <v>0</v>
      </c>
      <c r="C36" s="52" t="s">
        <v>21</v>
      </c>
      <c r="D36" s="51">
        <f>VLOOKUP(J36,'Lista Zespołów'!$A$4:$E$72,3,FALSE)</f>
        <v>0</v>
      </c>
      <c r="F36" t="s">
        <v>22</v>
      </c>
      <c r="G36" s="60">
        <v>10</v>
      </c>
      <c r="H36" s="63" t="str">
        <f>$B$1&amp;6</f>
        <v>I6</v>
      </c>
      <c r="I36" s="62" t="s">
        <v>21</v>
      </c>
      <c r="J36" s="63" t="str">
        <f>$B$1&amp;5</f>
        <v>I5</v>
      </c>
    </row>
    <row r="37" spans="1:10" ht="17.5">
      <c r="A37" s="47">
        <v>11</v>
      </c>
      <c r="B37" s="51">
        <f>VLOOKUP(H37,'Lista Zespołów'!$A$4:$E$72,3,FALSE)</f>
        <v>0</v>
      </c>
      <c r="C37" s="52" t="s">
        <v>21</v>
      </c>
      <c r="D37" s="51">
        <f>VLOOKUP(J37,'Lista Zespołów'!$A$4:$E$72,3,FALSE)</f>
        <v>0</v>
      </c>
      <c r="F37" t="s">
        <v>22</v>
      </c>
      <c r="G37" s="60">
        <v>11</v>
      </c>
      <c r="H37" s="63" t="str">
        <f>$B$1&amp;1</f>
        <v>I1</v>
      </c>
      <c r="I37" s="62" t="s">
        <v>21</v>
      </c>
      <c r="J37" s="63" t="str">
        <f>$B$1&amp;4</f>
        <v>I4</v>
      </c>
    </row>
    <row r="38" spans="1:10" ht="17.5">
      <c r="A38" s="47">
        <v>12</v>
      </c>
      <c r="B38" s="51">
        <f>VLOOKUP(H38,'Lista Zespołów'!$A$4:$E$72,3,FALSE)</f>
        <v>0</v>
      </c>
      <c r="C38" s="54" t="s">
        <v>21</v>
      </c>
      <c r="D38" s="51">
        <f>VLOOKUP(J38,'Lista Zespołów'!$A$4:$E$72,3,FALSE)</f>
        <v>0</v>
      </c>
      <c r="F38" t="s">
        <v>22</v>
      </c>
      <c r="G38" s="60">
        <v>12</v>
      </c>
      <c r="H38" s="63" t="str">
        <f>$B$1&amp;2</f>
        <v>I2</v>
      </c>
      <c r="I38" s="62" t="s">
        <v>21</v>
      </c>
      <c r="J38" s="63" t="str">
        <f>$B$1&amp;3</f>
        <v>I3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>
        <f>VLOOKUP(H40,'Lista Zespołów'!$A$4:$E$72,3,FALSE)</f>
        <v>0</v>
      </c>
      <c r="C40" s="52" t="s">
        <v>21</v>
      </c>
      <c r="D40" s="51">
        <f>VLOOKUP(J40,'Lista Zespołów'!$A$4:$E$72,3,FALSE)</f>
        <v>0</v>
      </c>
      <c r="F40" t="s">
        <v>22</v>
      </c>
      <c r="G40" s="60">
        <v>13</v>
      </c>
      <c r="H40" s="63" t="str">
        <f>$B$1&amp;3</f>
        <v>I3</v>
      </c>
      <c r="I40" s="62" t="s">
        <v>21</v>
      </c>
      <c r="J40" s="63" t="str">
        <f>$B$1&amp;6</f>
        <v>I6</v>
      </c>
    </row>
    <row r="41" spans="1:10" ht="17.5">
      <c r="A41" s="47">
        <v>14</v>
      </c>
      <c r="B41" s="51">
        <f>VLOOKUP(H41,'Lista Zespołów'!$A$4:$E$72,3,FALSE)</f>
        <v>0</v>
      </c>
      <c r="C41" s="54" t="s">
        <v>21</v>
      </c>
      <c r="D41" s="51">
        <f>VLOOKUP(J41,'Lista Zespołów'!$A$4:$E$72,3,FALSE)</f>
        <v>0</v>
      </c>
      <c r="F41" t="s">
        <v>22</v>
      </c>
      <c r="G41" s="60">
        <v>14</v>
      </c>
      <c r="H41" s="63" t="str">
        <f>$B$1&amp;4</f>
        <v>I4</v>
      </c>
      <c r="I41" s="62" t="s">
        <v>21</v>
      </c>
      <c r="J41" s="63" t="str">
        <f>$B$1&amp;2</f>
        <v>I2</v>
      </c>
    </row>
    <row r="42" spans="1:10" ht="17.5">
      <c r="A42" s="47">
        <v>15</v>
      </c>
      <c r="B42" s="51">
        <f>VLOOKUP(H42,'Lista Zespołów'!$A$4:$E$72,3,FALSE)</f>
        <v>0</v>
      </c>
      <c r="C42" s="56" t="s">
        <v>21</v>
      </c>
      <c r="D42" s="51">
        <f>VLOOKUP(J42,'Lista Zespołów'!$A$4:$E$72,3,FALSE)</f>
        <v>0</v>
      </c>
      <c r="F42" t="s">
        <v>22</v>
      </c>
      <c r="G42" s="60">
        <v>15</v>
      </c>
      <c r="H42" s="63" t="str">
        <f>$B$1&amp;5</f>
        <v>I5</v>
      </c>
      <c r="I42" s="62" t="s">
        <v>21</v>
      </c>
      <c r="J42" s="63" t="str">
        <f>$B$1&amp;1</f>
        <v>I1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0"/>
  <sheetViews>
    <sheetView showGridLines="0" zoomScale="55" zoomScaleNormal="55" workbookViewId="0" topLeftCell="A4">
      <selection activeCell="F15" sqref="E15:F15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J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J</v>
      </c>
      <c r="L3" s="124"/>
      <c r="M3" s="50"/>
    </row>
    <row r="4" spans="1:13" ht="26.25" customHeight="1">
      <c r="A4" s="10">
        <v>1</v>
      </c>
      <c r="B4" s="11">
        <f>VLOOKUP($B$1&amp;A4,'Lista Zespołów'!$A$4:$E$72,3,FALSE)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Zespołów'!$A$4:$E$72,3,FALSE)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Zespołów'!$A$4:$E$72,3,FALSE)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Zespołów'!$A$4:$E$72,3,FALSE)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Zespołów'!$A$4:$E$72,3,FALSE)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Zespołów'!$A$4:$E$72,3,FALSE)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J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26">
        <f>VLOOKUP($B$1&amp;C13,'Lista Zespołów'!$A$4:$E$72,3,FALSE)</f>
        <v>0</v>
      </c>
      <c r="D14" s="127"/>
      <c r="E14" s="126">
        <f>VLOOKUP($B$1&amp;E13,'Lista Zespołów'!$A$4:$E$72,3,FALSE)</f>
        <v>0</v>
      </c>
      <c r="F14" s="127"/>
      <c r="G14" s="126">
        <f>VLOOKUP($B$1&amp;G13,'Lista Zespołów'!$A$4:$E$72,3,FALSE)</f>
        <v>0</v>
      </c>
      <c r="H14" s="127"/>
      <c r="I14" s="126">
        <f>VLOOKUP($B$1&amp;I13,'Lista Zespołów'!$A$4:$E$72,3,FALSE)</f>
        <v>0</v>
      </c>
      <c r="J14" s="127"/>
      <c r="K14" s="128">
        <f>VLOOKUP($B$1&amp;K13,'Lista Zespołów'!$A$4:$E$72,3,FALSE)</f>
        <v>0</v>
      </c>
      <c r="L14" s="129"/>
      <c r="M14" s="126">
        <f>VLOOKUP($B$1&amp;M13,'Lista Zespołów'!$A$4:$E$72,3,FALSE)</f>
        <v>0</v>
      </c>
      <c r="N14" s="127"/>
      <c r="O14" s="109"/>
      <c r="P14" s="110"/>
    </row>
    <row r="15" spans="1:16" ht="73.5" customHeight="1" thickBot="1">
      <c r="A15" s="70">
        <v>1</v>
      </c>
      <c r="B15" s="71">
        <f>VLOOKUP($B$1&amp;A15,'Lista Zespołów'!$A$4:$E$72,3,FALSE)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3">
        <f>VLOOKUP($B$1&amp;A16,'Lista Zespołów'!$A$4:$E$72,3,FALSE)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71">
        <f>VLOOKUP($B$1&amp;A17,'Lista Zespołów'!$A$4:$E$72,3,FALSE)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3">
        <f>VLOOKUP($B$1&amp;A18,'Lista Zespołów'!$A$4:$E$72,3,FALSE)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Zespołów'!$A$4:$E$72,3,FALSE)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Zespołów'!$A$4:$E$72,3,FALSE)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>
        <f>VLOOKUP(H24,'Lista Zespołów'!$A$4:$E$72,3,FALSE)</f>
        <v>0</v>
      </c>
      <c r="C24" s="52" t="s">
        <v>21</v>
      </c>
      <c r="D24" s="51">
        <f>VLOOKUP(J24,'Lista Zespołów'!$A$4:$E$72,3,FALSE)</f>
        <v>0</v>
      </c>
      <c r="F24" t="s">
        <v>22</v>
      </c>
      <c r="G24" s="60">
        <v>1</v>
      </c>
      <c r="H24" s="61" t="str">
        <f>$B$1&amp;1</f>
        <v>J1</v>
      </c>
      <c r="I24" s="62" t="s">
        <v>21</v>
      </c>
      <c r="J24" s="61" t="str">
        <f>$B$1&amp;6</f>
        <v>J6</v>
      </c>
    </row>
    <row r="25" spans="1:10" ht="17.5">
      <c r="A25" s="47">
        <v>2</v>
      </c>
      <c r="B25" s="51">
        <f>VLOOKUP(H25,'Lista Zespołów'!$A$4:$E$72,3,FALSE)</f>
        <v>0</v>
      </c>
      <c r="C25" s="52" t="s">
        <v>21</v>
      </c>
      <c r="D25" s="51">
        <f>VLOOKUP(J25,'Lista Zespołów'!$A$4:$E$72,3,FALSE)</f>
        <v>0</v>
      </c>
      <c r="F25" t="s">
        <v>22</v>
      </c>
      <c r="G25" s="60">
        <v>2</v>
      </c>
      <c r="H25" s="61" t="str">
        <f>$B$1&amp;2</f>
        <v>J2</v>
      </c>
      <c r="I25" s="62" t="s">
        <v>21</v>
      </c>
      <c r="J25" s="61" t="str">
        <f>$B$1&amp;5</f>
        <v>J5</v>
      </c>
    </row>
    <row r="26" spans="1:10" ht="17.5">
      <c r="A26" s="47">
        <v>3</v>
      </c>
      <c r="B26" s="51">
        <f>VLOOKUP(H26,'Lista Zespołów'!$A$4:$E$72,3,FALSE)</f>
        <v>0</v>
      </c>
      <c r="C26" s="52" t="s">
        <v>21</v>
      </c>
      <c r="D26" s="51">
        <f>VLOOKUP(J26,'Lista Zespołów'!$A$4:$E$72,3,FALSE)</f>
        <v>0</v>
      </c>
      <c r="F26" t="s">
        <v>22</v>
      </c>
      <c r="G26" s="60">
        <v>3</v>
      </c>
      <c r="H26" s="61" t="str">
        <f>$B$1&amp;3</f>
        <v>J3</v>
      </c>
      <c r="I26" s="62" t="s">
        <v>21</v>
      </c>
      <c r="J26" s="63" t="str">
        <f>$B$1&amp;4</f>
        <v>J4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>
        <f>VLOOKUP(H28,'Lista Zespołów'!$A$4:$E$72,3,FALSE)</f>
        <v>0</v>
      </c>
      <c r="C28" s="52" t="s">
        <v>21</v>
      </c>
      <c r="D28" s="51">
        <f>VLOOKUP(J28,'Lista Zespołów'!$A$4:$E$72,3,FALSE)</f>
        <v>0</v>
      </c>
      <c r="F28" t="s">
        <v>22</v>
      </c>
      <c r="G28" s="60">
        <v>4</v>
      </c>
      <c r="H28" s="61" t="str">
        <f>$B$1&amp;6</f>
        <v>J6</v>
      </c>
      <c r="I28" s="62" t="s">
        <v>21</v>
      </c>
      <c r="J28" s="61" t="str">
        <f>$B$1&amp;4</f>
        <v>J4</v>
      </c>
    </row>
    <row r="29" spans="1:10" ht="17.5">
      <c r="A29" s="47">
        <v>5</v>
      </c>
      <c r="B29" s="51">
        <f>VLOOKUP(H29,'Lista Zespołów'!$A$4:$E$72,3,FALSE)</f>
        <v>0</v>
      </c>
      <c r="C29" s="52" t="s">
        <v>21</v>
      </c>
      <c r="D29" s="51">
        <f>VLOOKUP(J29,'Lista Zespołów'!$A$4:$E$72,3,FALSE)</f>
        <v>0</v>
      </c>
      <c r="F29" t="s">
        <v>22</v>
      </c>
      <c r="G29" s="60">
        <v>5</v>
      </c>
      <c r="H29" s="61" t="str">
        <f>$B$1&amp;5</f>
        <v>J5</v>
      </c>
      <c r="I29" s="62" t="s">
        <v>21</v>
      </c>
      <c r="J29" s="61" t="str">
        <f>$B$1&amp;3</f>
        <v>J3</v>
      </c>
    </row>
    <row r="30" spans="1:10" ht="17.5">
      <c r="A30" s="47">
        <v>6</v>
      </c>
      <c r="B30" s="51">
        <f>VLOOKUP(H30,'Lista Zespołów'!$A$4:$E$72,3,FALSE)</f>
        <v>0</v>
      </c>
      <c r="C30" s="52" t="s">
        <v>21</v>
      </c>
      <c r="D30" s="51">
        <f>VLOOKUP(J30,'Lista Zespołów'!$A$4:$E$72,3,FALSE)</f>
        <v>0</v>
      </c>
      <c r="F30" t="s">
        <v>22</v>
      </c>
      <c r="G30" s="60">
        <v>6</v>
      </c>
      <c r="H30" s="63" t="str">
        <f>$B$1&amp;1</f>
        <v>J1</v>
      </c>
      <c r="I30" s="62" t="s">
        <v>21</v>
      </c>
      <c r="J30" s="63" t="str">
        <f>$B$1&amp;2</f>
        <v>J2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>
        <f>VLOOKUP(H32,'Lista Zespołów'!$A$4:$E$72,3,FALSE)</f>
        <v>0</v>
      </c>
      <c r="C32" s="52" t="s">
        <v>21</v>
      </c>
      <c r="D32" s="51">
        <f>VLOOKUP(J32,'Lista Zespołów'!$A$4:$E$72,3,FALSE)</f>
        <v>0</v>
      </c>
      <c r="F32" t="s">
        <v>22</v>
      </c>
      <c r="G32" s="60">
        <v>7</v>
      </c>
      <c r="H32" s="61" t="str">
        <f>$B$1&amp;2</f>
        <v>J2</v>
      </c>
      <c r="I32" s="62" t="s">
        <v>21</v>
      </c>
      <c r="J32" s="61" t="str">
        <f>$B$1&amp;6</f>
        <v>J6</v>
      </c>
    </row>
    <row r="33" spans="1:10" ht="17.5">
      <c r="A33" s="47">
        <v>8</v>
      </c>
      <c r="B33" s="51">
        <f>VLOOKUP(H33,'Lista Zespołów'!$A$4:$E$72,3,FALSE)</f>
        <v>0</v>
      </c>
      <c r="C33" s="52" t="s">
        <v>21</v>
      </c>
      <c r="D33" s="51">
        <f>VLOOKUP(J33,'Lista Zespołów'!$A$4:$E$72,3,FALSE)</f>
        <v>0</v>
      </c>
      <c r="F33" t="s">
        <v>22</v>
      </c>
      <c r="G33" s="60">
        <v>8</v>
      </c>
      <c r="H33" s="61" t="str">
        <f>$B$1&amp;3</f>
        <v>J3</v>
      </c>
      <c r="I33" s="62" t="s">
        <v>21</v>
      </c>
      <c r="J33" s="61" t="str">
        <f>$B$1&amp;1</f>
        <v>J1</v>
      </c>
    </row>
    <row r="34" spans="1:10" ht="17.5">
      <c r="A34" s="47">
        <v>9</v>
      </c>
      <c r="B34" s="51">
        <f>VLOOKUP(H34,'Lista Zespołów'!$A$4:$E$72,3,FALSE)</f>
        <v>0</v>
      </c>
      <c r="C34" s="52" t="s">
        <v>21</v>
      </c>
      <c r="D34" s="51">
        <f>VLOOKUP(J34,'Lista Zespołów'!$A$4:$E$72,3,FALSE)</f>
        <v>0</v>
      </c>
      <c r="F34" t="s">
        <v>22</v>
      </c>
      <c r="G34" s="60">
        <v>9</v>
      </c>
      <c r="H34" s="63" t="str">
        <f>$B$1&amp;4</f>
        <v>J4</v>
      </c>
      <c r="I34" s="62" t="s">
        <v>21</v>
      </c>
      <c r="J34" s="63" t="str">
        <f>$B$1&amp;5</f>
        <v>J5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>
        <f>VLOOKUP(H36,'Lista Zespołów'!$A$4:$E$72,3,FALSE)</f>
        <v>0</v>
      </c>
      <c r="C36" s="52" t="s">
        <v>21</v>
      </c>
      <c r="D36" s="51">
        <f>VLOOKUP(J36,'Lista Zespołów'!$A$4:$E$72,3,FALSE)</f>
        <v>0</v>
      </c>
      <c r="F36" t="s">
        <v>22</v>
      </c>
      <c r="G36" s="60">
        <v>10</v>
      </c>
      <c r="H36" s="63" t="str">
        <f>$B$1&amp;6</f>
        <v>J6</v>
      </c>
      <c r="I36" s="62" t="s">
        <v>21</v>
      </c>
      <c r="J36" s="63" t="str">
        <f>$B$1&amp;5</f>
        <v>J5</v>
      </c>
    </row>
    <row r="37" spans="1:10" ht="17.5">
      <c r="A37" s="47">
        <v>11</v>
      </c>
      <c r="B37" s="51">
        <f>VLOOKUP(H37,'Lista Zespołów'!$A$4:$E$72,3,FALSE)</f>
        <v>0</v>
      </c>
      <c r="C37" s="52" t="s">
        <v>21</v>
      </c>
      <c r="D37" s="51">
        <f>VLOOKUP(J37,'Lista Zespołów'!$A$4:$E$72,3,FALSE)</f>
        <v>0</v>
      </c>
      <c r="F37" t="s">
        <v>22</v>
      </c>
      <c r="G37" s="60">
        <v>11</v>
      </c>
      <c r="H37" s="63" t="str">
        <f>$B$1&amp;1</f>
        <v>J1</v>
      </c>
      <c r="I37" s="62" t="s">
        <v>21</v>
      </c>
      <c r="J37" s="63" t="str">
        <f>$B$1&amp;4</f>
        <v>J4</v>
      </c>
    </row>
    <row r="38" spans="1:10" ht="17.5">
      <c r="A38" s="47">
        <v>12</v>
      </c>
      <c r="B38" s="51">
        <f>VLOOKUP(H38,'Lista Zespołów'!$A$4:$E$72,3,FALSE)</f>
        <v>0</v>
      </c>
      <c r="C38" s="54" t="s">
        <v>21</v>
      </c>
      <c r="D38" s="51">
        <f>VLOOKUP(J38,'Lista Zespołów'!$A$4:$E$72,3,FALSE)</f>
        <v>0</v>
      </c>
      <c r="F38" t="s">
        <v>22</v>
      </c>
      <c r="G38" s="60">
        <v>12</v>
      </c>
      <c r="H38" s="63" t="str">
        <f>$B$1&amp;2</f>
        <v>J2</v>
      </c>
      <c r="I38" s="62" t="s">
        <v>21</v>
      </c>
      <c r="J38" s="63" t="str">
        <f>$B$1&amp;3</f>
        <v>J3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>
        <f>VLOOKUP(H40,'Lista Zespołów'!$A$4:$E$72,3,FALSE)</f>
        <v>0</v>
      </c>
      <c r="C40" s="52" t="s">
        <v>21</v>
      </c>
      <c r="D40" s="51">
        <f>VLOOKUP(J40,'Lista Zespołów'!$A$4:$E$72,3,FALSE)</f>
        <v>0</v>
      </c>
      <c r="F40" t="s">
        <v>22</v>
      </c>
      <c r="G40" s="60">
        <v>13</v>
      </c>
      <c r="H40" s="63" t="str">
        <f>$B$1&amp;3</f>
        <v>J3</v>
      </c>
      <c r="I40" s="62" t="s">
        <v>21</v>
      </c>
      <c r="J40" s="63" t="str">
        <f>$B$1&amp;6</f>
        <v>J6</v>
      </c>
    </row>
    <row r="41" spans="1:10" ht="17.5">
      <c r="A41" s="47">
        <v>14</v>
      </c>
      <c r="B41" s="51">
        <f>VLOOKUP(H41,'Lista Zespołów'!$A$4:$E$72,3,FALSE)</f>
        <v>0</v>
      </c>
      <c r="C41" s="54" t="s">
        <v>21</v>
      </c>
      <c r="D41" s="51">
        <f>VLOOKUP(J41,'Lista Zespołów'!$A$4:$E$72,3,FALSE)</f>
        <v>0</v>
      </c>
      <c r="F41" t="s">
        <v>22</v>
      </c>
      <c r="G41" s="60">
        <v>14</v>
      </c>
      <c r="H41" s="63" t="str">
        <f>$B$1&amp;4</f>
        <v>J4</v>
      </c>
      <c r="I41" s="62" t="s">
        <v>21</v>
      </c>
      <c r="J41" s="63" t="str">
        <f>$B$1&amp;2</f>
        <v>J2</v>
      </c>
    </row>
    <row r="42" spans="1:10" ht="17.5">
      <c r="A42" s="47">
        <v>15</v>
      </c>
      <c r="B42" s="51">
        <f>VLOOKUP(H42,'Lista Zespołów'!$A$4:$E$72,3,FALSE)</f>
        <v>0</v>
      </c>
      <c r="C42" s="56" t="s">
        <v>21</v>
      </c>
      <c r="D42" s="51">
        <f>VLOOKUP(J42,'Lista Zespołów'!$A$4:$E$72,3,FALSE)</f>
        <v>0</v>
      </c>
      <c r="F42" t="s">
        <v>22</v>
      </c>
      <c r="G42" s="60">
        <v>15</v>
      </c>
      <c r="H42" s="63" t="str">
        <f>$B$1&amp;5</f>
        <v>J5</v>
      </c>
      <c r="I42" s="62" t="s">
        <v>21</v>
      </c>
      <c r="J42" s="63" t="str">
        <f>$B$1&amp;1</f>
        <v>J1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0"/>
  <sheetViews>
    <sheetView showGridLines="0" zoomScale="55" zoomScaleNormal="55" workbookViewId="0" topLeftCell="A1">
      <selection activeCell="N19" sqref="M19:N19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K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K</v>
      </c>
      <c r="L3" s="124"/>
      <c r="M3" s="50"/>
    </row>
    <row r="4" spans="1:13" ht="26.25" customHeight="1">
      <c r="A4" s="10">
        <v>1</v>
      </c>
      <c r="B4" s="11">
        <f>VLOOKUP($B$1&amp;A4,'Lista Zespołów'!$A$4:$E$72,3,FALSE)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Zespołów'!$A$4:$E$72,3,FALSE)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Zespołów'!$A$4:$E$72,3,FALSE)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Zespołów'!$A$4:$E$72,3,FALSE)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Zespołów'!$A$4:$E$72,3,FALSE)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Zespołów'!$A$4:$E$72,3,FALSE)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K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>
        <f>VLOOKUP($B$1&amp;C13,'Lista Zespołów'!$A$4:$E$72,3,FALSE)</f>
        <v>0</v>
      </c>
      <c r="D14" s="116"/>
      <c r="E14" s="115">
        <f>VLOOKUP($B$1&amp;E13,'Lista Zespołów'!$A$4:$E$72,3,FALSE)</f>
        <v>0</v>
      </c>
      <c r="F14" s="116"/>
      <c r="G14" s="115">
        <f>VLOOKUP($B$1&amp;G13,'Lista Zespołów'!$A$4:$E$72,3,FALSE)</f>
        <v>0</v>
      </c>
      <c r="H14" s="116"/>
      <c r="I14" s="115">
        <f>VLOOKUP($B$1&amp;I13,'Lista Zespołów'!$A$4:$E$72,3,FALSE)</f>
        <v>0</v>
      </c>
      <c r="J14" s="116"/>
      <c r="K14" s="121">
        <f>VLOOKUP($B$1&amp;K13,'Lista Zespołów'!$A$4:$E$72,3,FALSE)</f>
        <v>0</v>
      </c>
      <c r="L14" s="122"/>
      <c r="M14" s="115">
        <f>VLOOKUP($B$1&amp;M13,'Lista Zespołów'!$A$4:$E$72,3,FALSE)</f>
        <v>0</v>
      </c>
      <c r="N14" s="116"/>
      <c r="O14" s="109"/>
      <c r="P14" s="110"/>
    </row>
    <row r="15" spans="1:16" ht="73.5" customHeight="1" thickBot="1">
      <c r="A15" s="70">
        <v>1</v>
      </c>
      <c r="B15" s="71">
        <f>VLOOKUP($B$1&amp;A15,'Lista Zespołów'!$A$4:$E$72,3,FALSE)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3">
        <f>VLOOKUP($B$1&amp;A16,'Lista Zespołów'!$A$4:$E$72,3,FALSE)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71">
        <f>VLOOKUP($B$1&amp;A17,'Lista Zespołów'!$A$4:$E$72,3,FALSE)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3">
        <f>VLOOKUP($B$1&amp;A18,'Lista Zespołów'!$A$4:$E$72,3,FALSE)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Zespołów'!$A$4:$E$72,3,FALSE)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Zespołów'!$A$4:$E$72,3,FALSE)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>
        <f>VLOOKUP(H24,'Lista Zespołów'!$A$4:$E$72,3,FALSE)</f>
        <v>0</v>
      </c>
      <c r="C24" s="52" t="s">
        <v>21</v>
      </c>
      <c r="D24" s="51">
        <f>VLOOKUP(J24,'Lista Zespołów'!$A$4:$E$72,3,FALSE)</f>
        <v>0</v>
      </c>
      <c r="F24" t="s">
        <v>22</v>
      </c>
      <c r="G24" s="60">
        <v>1</v>
      </c>
      <c r="H24" s="61" t="str">
        <f>$B$1&amp;1</f>
        <v>K1</v>
      </c>
      <c r="I24" s="62" t="s">
        <v>21</v>
      </c>
      <c r="J24" s="61" t="str">
        <f>$B$1&amp;6</f>
        <v>K6</v>
      </c>
    </row>
    <row r="25" spans="1:10" ht="17.5">
      <c r="A25" s="47">
        <v>2</v>
      </c>
      <c r="B25" s="51">
        <f>VLOOKUP(H25,'Lista Zespołów'!$A$4:$E$72,3,FALSE)</f>
        <v>0</v>
      </c>
      <c r="C25" s="52" t="s">
        <v>21</v>
      </c>
      <c r="D25" s="51">
        <f>VLOOKUP(J25,'Lista Zespołów'!$A$4:$E$72,3,FALSE)</f>
        <v>0</v>
      </c>
      <c r="F25" t="s">
        <v>22</v>
      </c>
      <c r="G25" s="60">
        <v>2</v>
      </c>
      <c r="H25" s="61" t="str">
        <f>$B$1&amp;2</f>
        <v>K2</v>
      </c>
      <c r="I25" s="62" t="s">
        <v>21</v>
      </c>
      <c r="J25" s="61" t="str">
        <f>$B$1&amp;5</f>
        <v>K5</v>
      </c>
    </row>
    <row r="26" spans="1:10" ht="17.5">
      <c r="A26" s="47">
        <v>3</v>
      </c>
      <c r="B26" s="51">
        <f>VLOOKUP(H26,'Lista Zespołów'!$A$4:$E$72,3,FALSE)</f>
        <v>0</v>
      </c>
      <c r="C26" s="52" t="s">
        <v>21</v>
      </c>
      <c r="D26" s="51">
        <f>VLOOKUP(J26,'Lista Zespołów'!$A$4:$E$72,3,FALSE)</f>
        <v>0</v>
      </c>
      <c r="F26" t="s">
        <v>22</v>
      </c>
      <c r="G26" s="60">
        <v>3</v>
      </c>
      <c r="H26" s="61" t="str">
        <f>$B$1&amp;3</f>
        <v>K3</v>
      </c>
      <c r="I26" s="62" t="s">
        <v>21</v>
      </c>
      <c r="J26" s="63" t="str">
        <f>$B$1&amp;4</f>
        <v>K4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>
        <f>VLOOKUP(H28,'Lista Zespołów'!$A$4:$E$72,3,FALSE)</f>
        <v>0</v>
      </c>
      <c r="C28" s="52" t="s">
        <v>21</v>
      </c>
      <c r="D28" s="51">
        <f>VLOOKUP(J28,'Lista Zespołów'!$A$4:$E$72,3,FALSE)</f>
        <v>0</v>
      </c>
      <c r="F28" t="s">
        <v>22</v>
      </c>
      <c r="G28" s="60">
        <v>4</v>
      </c>
      <c r="H28" s="61" t="str">
        <f>$B$1&amp;6</f>
        <v>K6</v>
      </c>
      <c r="I28" s="62" t="s">
        <v>21</v>
      </c>
      <c r="J28" s="61" t="str">
        <f>$B$1&amp;4</f>
        <v>K4</v>
      </c>
    </row>
    <row r="29" spans="1:10" ht="17.5">
      <c r="A29" s="47">
        <v>5</v>
      </c>
      <c r="B29" s="51">
        <f>VLOOKUP(H29,'Lista Zespołów'!$A$4:$E$72,3,FALSE)</f>
        <v>0</v>
      </c>
      <c r="C29" s="52" t="s">
        <v>21</v>
      </c>
      <c r="D29" s="51">
        <f>VLOOKUP(J29,'Lista Zespołów'!$A$4:$E$72,3,FALSE)</f>
        <v>0</v>
      </c>
      <c r="F29" t="s">
        <v>22</v>
      </c>
      <c r="G29" s="60">
        <v>5</v>
      </c>
      <c r="H29" s="61" t="str">
        <f>$B$1&amp;5</f>
        <v>K5</v>
      </c>
      <c r="I29" s="62" t="s">
        <v>21</v>
      </c>
      <c r="J29" s="61" t="str">
        <f>$B$1&amp;3</f>
        <v>K3</v>
      </c>
    </row>
    <row r="30" spans="1:10" ht="17.5">
      <c r="A30" s="47">
        <v>6</v>
      </c>
      <c r="B30" s="51">
        <f>VLOOKUP(H30,'Lista Zespołów'!$A$4:$E$72,3,FALSE)</f>
        <v>0</v>
      </c>
      <c r="C30" s="52" t="s">
        <v>21</v>
      </c>
      <c r="D30" s="51">
        <f>VLOOKUP(J30,'Lista Zespołów'!$A$4:$E$72,3,FALSE)</f>
        <v>0</v>
      </c>
      <c r="F30" t="s">
        <v>22</v>
      </c>
      <c r="G30" s="60">
        <v>6</v>
      </c>
      <c r="H30" s="63" t="str">
        <f>$B$1&amp;1</f>
        <v>K1</v>
      </c>
      <c r="I30" s="62" t="s">
        <v>21</v>
      </c>
      <c r="J30" s="63" t="str">
        <f>$B$1&amp;2</f>
        <v>K2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>
        <f>VLOOKUP(H32,'Lista Zespołów'!$A$4:$E$72,3,FALSE)</f>
        <v>0</v>
      </c>
      <c r="C32" s="52" t="s">
        <v>21</v>
      </c>
      <c r="D32" s="51">
        <f>VLOOKUP(J32,'Lista Zespołów'!$A$4:$E$72,3,FALSE)</f>
        <v>0</v>
      </c>
      <c r="F32" t="s">
        <v>22</v>
      </c>
      <c r="G32" s="60">
        <v>7</v>
      </c>
      <c r="H32" s="61" t="str">
        <f>$B$1&amp;2</f>
        <v>K2</v>
      </c>
      <c r="I32" s="62" t="s">
        <v>21</v>
      </c>
      <c r="J32" s="61" t="str">
        <f>$B$1&amp;6</f>
        <v>K6</v>
      </c>
    </row>
    <row r="33" spans="1:10" ht="17.5">
      <c r="A33" s="47">
        <v>8</v>
      </c>
      <c r="B33" s="51">
        <f>VLOOKUP(H33,'Lista Zespołów'!$A$4:$E$72,3,FALSE)</f>
        <v>0</v>
      </c>
      <c r="C33" s="52" t="s">
        <v>21</v>
      </c>
      <c r="D33" s="51">
        <f>VLOOKUP(J33,'Lista Zespołów'!$A$4:$E$72,3,FALSE)</f>
        <v>0</v>
      </c>
      <c r="F33" t="s">
        <v>22</v>
      </c>
      <c r="G33" s="60">
        <v>8</v>
      </c>
      <c r="H33" s="61" t="str">
        <f>$B$1&amp;3</f>
        <v>K3</v>
      </c>
      <c r="I33" s="62" t="s">
        <v>21</v>
      </c>
      <c r="J33" s="61" t="str">
        <f>$B$1&amp;1</f>
        <v>K1</v>
      </c>
    </row>
    <row r="34" spans="1:10" ht="17.5">
      <c r="A34" s="47">
        <v>9</v>
      </c>
      <c r="B34" s="51">
        <f>VLOOKUP(H34,'Lista Zespołów'!$A$4:$E$72,3,FALSE)</f>
        <v>0</v>
      </c>
      <c r="C34" s="52" t="s">
        <v>21</v>
      </c>
      <c r="D34" s="51">
        <f>VLOOKUP(J34,'Lista Zespołów'!$A$4:$E$72,3,FALSE)</f>
        <v>0</v>
      </c>
      <c r="F34" t="s">
        <v>22</v>
      </c>
      <c r="G34" s="60">
        <v>9</v>
      </c>
      <c r="H34" s="63" t="str">
        <f>$B$1&amp;4</f>
        <v>K4</v>
      </c>
      <c r="I34" s="62" t="s">
        <v>21</v>
      </c>
      <c r="J34" s="63" t="str">
        <f>$B$1&amp;5</f>
        <v>K5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>
        <f>VLOOKUP(H36,'Lista Zespołów'!$A$4:$E$72,3,FALSE)</f>
        <v>0</v>
      </c>
      <c r="C36" s="52" t="s">
        <v>21</v>
      </c>
      <c r="D36" s="51">
        <f>VLOOKUP(J36,'Lista Zespołów'!$A$4:$E$72,3,FALSE)</f>
        <v>0</v>
      </c>
      <c r="F36" t="s">
        <v>22</v>
      </c>
      <c r="G36" s="60">
        <v>10</v>
      </c>
      <c r="H36" s="63" t="str">
        <f>$B$1&amp;6</f>
        <v>K6</v>
      </c>
      <c r="I36" s="62" t="s">
        <v>21</v>
      </c>
      <c r="J36" s="63" t="str">
        <f>$B$1&amp;5</f>
        <v>K5</v>
      </c>
    </row>
    <row r="37" spans="1:10" ht="17.5">
      <c r="A37" s="47">
        <v>11</v>
      </c>
      <c r="B37" s="51">
        <f>VLOOKUP(H37,'Lista Zespołów'!$A$4:$E$72,3,FALSE)</f>
        <v>0</v>
      </c>
      <c r="C37" s="52" t="s">
        <v>21</v>
      </c>
      <c r="D37" s="51">
        <f>VLOOKUP(J37,'Lista Zespołów'!$A$4:$E$72,3,FALSE)</f>
        <v>0</v>
      </c>
      <c r="F37" t="s">
        <v>22</v>
      </c>
      <c r="G37" s="60">
        <v>11</v>
      </c>
      <c r="H37" s="63" t="str">
        <f>$B$1&amp;1</f>
        <v>K1</v>
      </c>
      <c r="I37" s="62" t="s">
        <v>21</v>
      </c>
      <c r="J37" s="63" t="str">
        <f>$B$1&amp;4</f>
        <v>K4</v>
      </c>
    </row>
    <row r="38" spans="1:10" ht="17.5">
      <c r="A38" s="47">
        <v>12</v>
      </c>
      <c r="B38" s="51">
        <f>VLOOKUP(H38,'Lista Zespołów'!$A$4:$E$72,3,FALSE)</f>
        <v>0</v>
      </c>
      <c r="C38" s="54" t="s">
        <v>21</v>
      </c>
      <c r="D38" s="51">
        <f>VLOOKUP(J38,'Lista Zespołów'!$A$4:$E$72,3,FALSE)</f>
        <v>0</v>
      </c>
      <c r="F38" t="s">
        <v>22</v>
      </c>
      <c r="G38" s="60">
        <v>12</v>
      </c>
      <c r="H38" s="63" t="str">
        <f>$B$1&amp;2</f>
        <v>K2</v>
      </c>
      <c r="I38" s="62" t="s">
        <v>21</v>
      </c>
      <c r="J38" s="63" t="str">
        <f>$B$1&amp;3</f>
        <v>K3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>
        <f>VLOOKUP(H40,'Lista Zespołów'!$A$4:$E$72,3,FALSE)</f>
        <v>0</v>
      </c>
      <c r="C40" s="52" t="s">
        <v>21</v>
      </c>
      <c r="D40" s="51">
        <f>VLOOKUP(J40,'Lista Zespołów'!$A$4:$E$72,3,FALSE)</f>
        <v>0</v>
      </c>
      <c r="F40" t="s">
        <v>22</v>
      </c>
      <c r="G40" s="60">
        <v>13</v>
      </c>
      <c r="H40" s="63" t="str">
        <f>$B$1&amp;3</f>
        <v>K3</v>
      </c>
      <c r="I40" s="62" t="s">
        <v>21</v>
      </c>
      <c r="J40" s="63" t="str">
        <f>$B$1&amp;6</f>
        <v>K6</v>
      </c>
    </row>
    <row r="41" spans="1:10" ht="17.5">
      <c r="A41" s="47">
        <v>14</v>
      </c>
      <c r="B41" s="51">
        <f>VLOOKUP(H41,'Lista Zespołów'!$A$4:$E$72,3,FALSE)</f>
        <v>0</v>
      </c>
      <c r="C41" s="54" t="s">
        <v>21</v>
      </c>
      <c r="D41" s="51">
        <f>VLOOKUP(J41,'Lista Zespołów'!$A$4:$E$72,3,FALSE)</f>
        <v>0</v>
      </c>
      <c r="F41" t="s">
        <v>22</v>
      </c>
      <c r="G41" s="60">
        <v>14</v>
      </c>
      <c r="H41" s="63" t="str">
        <f>$B$1&amp;4</f>
        <v>K4</v>
      </c>
      <c r="I41" s="62" t="s">
        <v>21</v>
      </c>
      <c r="J41" s="63" t="str">
        <f>$B$1&amp;2</f>
        <v>K2</v>
      </c>
    </row>
    <row r="42" spans="1:10" ht="17.5">
      <c r="A42" s="47">
        <v>15</v>
      </c>
      <c r="B42" s="51">
        <f>VLOOKUP(H42,'Lista Zespołów'!$A$4:$E$72,3,FALSE)</f>
        <v>0</v>
      </c>
      <c r="C42" s="56" t="s">
        <v>21</v>
      </c>
      <c r="D42" s="51">
        <f>VLOOKUP(J42,'Lista Zespołów'!$A$4:$E$72,3,FALSE)</f>
        <v>0</v>
      </c>
      <c r="F42" t="s">
        <v>22</v>
      </c>
      <c r="G42" s="60">
        <v>15</v>
      </c>
      <c r="H42" s="63" t="str">
        <f>$B$1&amp;5</f>
        <v>K5</v>
      </c>
      <c r="I42" s="62" t="s">
        <v>21</v>
      </c>
      <c r="J42" s="63" t="str">
        <f>$B$1&amp;1</f>
        <v>K1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0"/>
  <sheetViews>
    <sheetView showGridLines="0" zoomScale="55" zoomScaleNormal="55" workbookViewId="0" topLeftCell="A1">
      <selection activeCell="A5" sqref="A5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98" t="s">
        <v>2</v>
      </c>
      <c r="B1" s="99" t="s">
        <v>30</v>
      </c>
      <c r="D1" s="40" t="s">
        <v>19</v>
      </c>
      <c r="E1" s="39">
        <v>2</v>
      </c>
      <c r="F1" s="105" t="s">
        <v>20</v>
      </c>
      <c r="G1" s="106">
        <v>0</v>
      </c>
    </row>
    <row r="2" spans="1:10" ht="21.5" thickBot="1">
      <c r="A2" s="2" t="str">
        <f>"Tabela grupy "&amp;B1</f>
        <v>Tabela grupy L</v>
      </c>
      <c r="J2" s="2"/>
    </row>
    <row r="3" spans="1:13" ht="26.25" customHeight="1">
      <c r="A3" s="100" t="s">
        <v>9</v>
      </c>
      <c r="B3" s="101" t="s">
        <v>1</v>
      </c>
      <c r="C3" s="102" t="s">
        <v>10</v>
      </c>
      <c r="D3" s="103" t="s">
        <v>11</v>
      </c>
      <c r="E3" s="103" t="s">
        <v>12</v>
      </c>
      <c r="F3" s="103" t="s">
        <v>18</v>
      </c>
      <c r="G3" s="103" t="s">
        <v>13</v>
      </c>
      <c r="H3" s="103" t="s">
        <v>14</v>
      </c>
      <c r="I3" s="104" t="s">
        <v>15</v>
      </c>
      <c r="K3" s="123" t="str">
        <f>_XLNM.CRITERIA</f>
        <v>L</v>
      </c>
      <c r="L3" s="124"/>
      <c r="M3" s="50"/>
    </row>
    <row r="4" spans="1:13" ht="26.25" customHeight="1">
      <c r="A4" s="10">
        <v>1</v>
      </c>
      <c r="B4" s="11">
        <f>VLOOKUP($B$1&amp;A4,'Lista Zespołów'!$A$4:$E$72,3,FALSE)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Zespołów'!$A$4:$E$72,3,FALSE)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Zespołów'!$A$4:$E$72,3,FALSE)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Zespołów'!$A$4:$E$72,3,FALSE)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Zespołów'!$A$4:$E$72,3,FALSE)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Zespołów'!$A$4:$E$72,3,FALSE)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L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>
        <f>VLOOKUP($B$1&amp;C13,'Lista Zespołów'!$A$4:$E$72,3,FALSE)</f>
        <v>0</v>
      </c>
      <c r="D14" s="116"/>
      <c r="E14" s="115">
        <f>VLOOKUP($B$1&amp;E13,'Lista Zespołów'!$A$4:$E$72,3,FALSE)</f>
        <v>0</v>
      </c>
      <c r="F14" s="116"/>
      <c r="G14" s="115">
        <f>VLOOKUP($B$1&amp;G13,'Lista Zespołów'!$A$4:$E$72,3,FALSE)</f>
        <v>0</v>
      </c>
      <c r="H14" s="116"/>
      <c r="I14" s="115">
        <f>VLOOKUP($B$1&amp;I13,'Lista Zespołów'!$A$4:$E$72,3,FALSE)</f>
        <v>0</v>
      </c>
      <c r="J14" s="116"/>
      <c r="K14" s="121">
        <f>VLOOKUP($B$1&amp;K13,'Lista Zespołów'!$A$4:$E$72,3,FALSE)</f>
        <v>0</v>
      </c>
      <c r="L14" s="122"/>
      <c r="M14" s="115">
        <f>VLOOKUP($B$1&amp;M13,'Lista Zespołów'!$A$4:$E$72,3,FALSE)</f>
        <v>0</v>
      </c>
      <c r="N14" s="116"/>
      <c r="O14" s="109"/>
      <c r="P14" s="110"/>
    </row>
    <row r="15" spans="1:16" ht="73.5" customHeight="1" thickBot="1">
      <c r="A15" s="70">
        <v>1</v>
      </c>
      <c r="B15" s="96">
        <f>VLOOKUP($B$1&amp;A15,'Lista Zespołów'!$A$4:$E$72,3,FALSE)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4">
        <f>VLOOKUP($B$1&amp;A16,'Lista Zespołów'!$A$4:$E$72,3,FALSE)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96">
        <f>VLOOKUP($B$1&amp;A17,'Lista Zespołów'!$A$4:$E$72,3,FALSE)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4">
        <f>VLOOKUP($B$1&amp;A18,'Lista Zespołów'!$A$4:$E$72,3,FALSE)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Zespołów'!$A$4:$E$72,3,FALSE)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4">
        <f>VLOOKUP($B$1&amp;A20,'Lista Zespołów'!$A$4:$E$72,3,FALSE)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>
        <f>VLOOKUP(H24,'Lista Zespołów'!$A$4:$E$72,3,FALSE)</f>
        <v>0</v>
      </c>
      <c r="C24" s="52" t="s">
        <v>21</v>
      </c>
      <c r="D24" s="51">
        <f>VLOOKUP(J24,'Lista Zespołów'!$A$4:$E$72,3,FALSE)</f>
        <v>0</v>
      </c>
      <c r="F24" t="s">
        <v>22</v>
      </c>
      <c r="G24" s="60">
        <v>1</v>
      </c>
      <c r="H24" s="61" t="str">
        <f>$B$1&amp;1</f>
        <v>L1</v>
      </c>
      <c r="I24" s="62" t="s">
        <v>21</v>
      </c>
      <c r="J24" s="61" t="str">
        <f>$B$1&amp;6</f>
        <v>L6</v>
      </c>
    </row>
    <row r="25" spans="1:10" ht="17.5">
      <c r="A25" s="47">
        <v>2</v>
      </c>
      <c r="B25" s="51">
        <f>VLOOKUP(H25,'Lista Zespołów'!$A$4:$E$72,3,FALSE)</f>
        <v>0</v>
      </c>
      <c r="C25" s="52" t="s">
        <v>21</v>
      </c>
      <c r="D25" s="51">
        <f>VLOOKUP(J25,'Lista Zespołów'!$A$4:$E$72,3,FALSE)</f>
        <v>0</v>
      </c>
      <c r="F25" t="s">
        <v>22</v>
      </c>
      <c r="G25" s="60">
        <v>2</v>
      </c>
      <c r="H25" s="61" t="str">
        <f>$B$1&amp;2</f>
        <v>L2</v>
      </c>
      <c r="I25" s="62" t="s">
        <v>21</v>
      </c>
      <c r="J25" s="61" t="str">
        <f>$B$1&amp;5</f>
        <v>L5</v>
      </c>
    </row>
    <row r="26" spans="1:10" ht="17.5">
      <c r="A26" s="47">
        <v>3</v>
      </c>
      <c r="B26" s="51">
        <f>VLOOKUP(H26,'Lista Zespołów'!$A$4:$E$72,3,FALSE)</f>
        <v>0</v>
      </c>
      <c r="C26" s="52" t="s">
        <v>21</v>
      </c>
      <c r="D26" s="51">
        <f>VLOOKUP(J26,'Lista Zespołów'!$A$4:$E$72,3,FALSE)</f>
        <v>0</v>
      </c>
      <c r="F26" t="s">
        <v>22</v>
      </c>
      <c r="G26" s="60">
        <v>3</v>
      </c>
      <c r="H26" s="61" t="str">
        <f>$B$1&amp;3</f>
        <v>L3</v>
      </c>
      <c r="I26" s="62" t="s">
        <v>21</v>
      </c>
      <c r="J26" s="63" t="str">
        <f>$B$1&amp;4</f>
        <v>L4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>
        <f>VLOOKUP(H28,'Lista Zespołów'!$A$4:$E$72,3,FALSE)</f>
        <v>0</v>
      </c>
      <c r="C28" s="52" t="s">
        <v>21</v>
      </c>
      <c r="D28" s="51">
        <f>VLOOKUP(J28,'Lista Zespołów'!$A$4:$E$72,3,FALSE)</f>
        <v>0</v>
      </c>
      <c r="F28" t="s">
        <v>22</v>
      </c>
      <c r="G28" s="60">
        <v>4</v>
      </c>
      <c r="H28" s="61" t="str">
        <f>$B$1&amp;6</f>
        <v>L6</v>
      </c>
      <c r="I28" s="62" t="s">
        <v>21</v>
      </c>
      <c r="J28" s="61" t="str">
        <f>$B$1&amp;4</f>
        <v>L4</v>
      </c>
    </row>
    <row r="29" spans="1:10" ht="17.5">
      <c r="A29" s="47">
        <v>5</v>
      </c>
      <c r="B29" s="51">
        <f>VLOOKUP(H29,'Lista Zespołów'!$A$4:$E$72,3,FALSE)</f>
        <v>0</v>
      </c>
      <c r="C29" s="52" t="s">
        <v>21</v>
      </c>
      <c r="D29" s="51">
        <f>VLOOKUP(J29,'Lista Zespołów'!$A$4:$E$72,3,FALSE)</f>
        <v>0</v>
      </c>
      <c r="F29" t="s">
        <v>22</v>
      </c>
      <c r="G29" s="60">
        <v>5</v>
      </c>
      <c r="H29" s="61" t="str">
        <f>$B$1&amp;5</f>
        <v>L5</v>
      </c>
      <c r="I29" s="62" t="s">
        <v>21</v>
      </c>
      <c r="J29" s="61" t="str">
        <f>$B$1&amp;3</f>
        <v>L3</v>
      </c>
    </row>
    <row r="30" spans="1:10" ht="17.5">
      <c r="A30" s="47">
        <v>6</v>
      </c>
      <c r="B30" s="51">
        <f>VLOOKUP(H30,'Lista Zespołów'!$A$4:$E$72,3,FALSE)</f>
        <v>0</v>
      </c>
      <c r="C30" s="52" t="s">
        <v>21</v>
      </c>
      <c r="D30" s="51">
        <f>VLOOKUP(J30,'Lista Zespołów'!$A$4:$E$72,3,FALSE)</f>
        <v>0</v>
      </c>
      <c r="F30" t="s">
        <v>22</v>
      </c>
      <c r="G30" s="60">
        <v>6</v>
      </c>
      <c r="H30" s="63" t="str">
        <f>$B$1&amp;1</f>
        <v>L1</v>
      </c>
      <c r="I30" s="62" t="s">
        <v>21</v>
      </c>
      <c r="J30" s="63" t="str">
        <f>$B$1&amp;2</f>
        <v>L2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>
        <f>VLOOKUP(H32,'Lista Zespołów'!$A$4:$E$72,3,FALSE)</f>
        <v>0</v>
      </c>
      <c r="C32" s="52" t="s">
        <v>21</v>
      </c>
      <c r="D32" s="51">
        <f>VLOOKUP(J32,'Lista Zespołów'!$A$4:$E$72,3,FALSE)</f>
        <v>0</v>
      </c>
      <c r="F32" t="s">
        <v>22</v>
      </c>
      <c r="G32" s="60">
        <v>7</v>
      </c>
      <c r="H32" s="61" t="str">
        <f>$B$1&amp;2</f>
        <v>L2</v>
      </c>
      <c r="I32" s="62" t="s">
        <v>21</v>
      </c>
      <c r="J32" s="61" t="str">
        <f>$B$1&amp;6</f>
        <v>L6</v>
      </c>
    </row>
    <row r="33" spans="1:10" ht="17.5">
      <c r="A33" s="47">
        <v>8</v>
      </c>
      <c r="B33" s="51">
        <f>VLOOKUP(H33,'Lista Zespołów'!$A$4:$E$72,3,FALSE)</f>
        <v>0</v>
      </c>
      <c r="C33" s="52" t="s">
        <v>21</v>
      </c>
      <c r="D33" s="51">
        <f>VLOOKUP(J33,'Lista Zespołów'!$A$4:$E$72,3,FALSE)</f>
        <v>0</v>
      </c>
      <c r="F33" t="s">
        <v>22</v>
      </c>
      <c r="G33" s="60">
        <v>8</v>
      </c>
      <c r="H33" s="61" t="str">
        <f>$B$1&amp;3</f>
        <v>L3</v>
      </c>
      <c r="I33" s="62" t="s">
        <v>21</v>
      </c>
      <c r="J33" s="61" t="str">
        <f>$B$1&amp;1</f>
        <v>L1</v>
      </c>
    </row>
    <row r="34" spans="1:10" ht="17.5">
      <c r="A34" s="47">
        <v>9</v>
      </c>
      <c r="B34" s="51">
        <f>VLOOKUP(H34,'Lista Zespołów'!$A$4:$E$72,3,FALSE)</f>
        <v>0</v>
      </c>
      <c r="C34" s="52" t="s">
        <v>21</v>
      </c>
      <c r="D34" s="51">
        <f>VLOOKUP(J34,'Lista Zespołów'!$A$4:$E$72,3,FALSE)</f>
        <v>0</v>
      </c>
      <c r="F34" t="s">
        <v>22</v>
      </c>
      <c r="G34" s="60">
        <v>9</v>
      </c>
      <c r="H34" s="63" t="str">
        <f>$B$1&amp;4</f>
        <v>L4</v>
      </c>
      <c r="I34" s="62" t="s">
        <v>21</v>
      </c>
      <c r="J34" s="63" t="str">
        <f>$B$1&amp;5</f>
        <v>L5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>
        <f>VLOOKUP(H36,'Lista Zespołów'!$A$4:$E$72,3,FALSE)</f>
        <v>0</v>
      </c>
      <c r="C36" s="52" t="s">
        <v>21</v>
      </c>
      <c r="D36" s="51">
        <f>VLOOKUP(J36,'Lista Zespołów'!$A$4:$E$72,3,FALSE)</f>
        <v>0</v>
      </c>
      <c r="F36" t="s">
        <v>22</v>
      </c>
      <c r="G36" s="60">
        <v>10</v>
      </c>
      <c r="H36" s="63" t="str">
        <f>$B$1&amp;6</f>
        <v>L6</v>
      </c>
      <c r="I36" s="62" t="s">
        <v>21</v>
      </c>
      <c r="J36" s="63" t="str">
        <f>$B$1&amp;5</f>
        <v>L5</v>
      </c>
    </row>
    <row r="37" spans="1:10" ht="17.5">
      <c r="A37" s="47">
        <v>11</v>
      </c>
      <c r="B37" s="51">
        <f>VLOOKUP(H37,'Lista Zespołów'!$A$4:$E$72,3,FALSE)</f>
        <v>0</v>
      </c>
      <c r="C37" s="52" t="s">
        <v>21</v>
      </c>
      <c r="D37" s="51">
        <f>VLOOKUP(J37,'Lista Zespołów'!$A$4:$E$72,3,FALSE)</f>
        <v>0</v>
      </c>
      <c r="F37" t="s">
        <v>22</v>
      </c>
      <c r="G37" s="60">
        <v>11</v>
      </c>
      <c r="H37" s="63" t="str">
        <f>$B$1&amp;1</f>
        <v>L1</v>
      </c>
      <c r="I37" s="62" t="s">
        <v>21</v>
      </c>
      <c r="J37" s="63" t="str">
        <f>$B$1&amp;4</f>
        <v>L4</v>
      </c>
    </row>
    <row r="38" spans="1:10" ht="17.5">
      <c r="A38" s="47">
        <v>12</v>
      </c>
      <c r="B38" s="51">
        <f>VLOOKUP(H38,'Lista Zespołów'!$A$4:$E$72,3,FALSE)</f>
        <v>0</v>
      </c>
      <c r="C38" s="54" t="s">
        <v>21</v>
      </c>
      <c r="D38" s="51">
        <f>VLOOKUP(J38,'Lista Zespołów'!$A$4:$E$72,3,FALSE)</f>
        <v>0</v>
      </c>
      <c r="F38" t="s">
        <v>22</v>
      </c>
      <c r="G38" s="60">
        <v>12</v>
      </c>
      <c r="H38" s="63" t="str">
        <f>$B$1&amp;2</f>
        <v>L2</v>
      </c>
      <c r="I38" s="62" t="s">
        <v>21</v>
      </c>
      <c r="J38" s="63" t="str">
        <f>$B$1&amp;3</f>
        <v>L3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>
        <f>VLOOKUP(H40,'Lista Zespołów'!$A$4:$E$72,3,FALSE)</f>
        <v>0</v>
      </c>
      <c r="C40" s="52" t="s">
        <v>21</v>
      </c>
      <c r="D40" s="51">
        <f>VLOOKUP(J40,'Lista Zespołów'!$A$4:$E$72,3,FALSE)</f>
        <v>0</v>
      </c>
      <c r="F40" t="s">
        <v>22</v>
      </c>
      <c r="G40" s="60">
        <v>13</v>
      </c>
      <c r="H40" s="63" t="str">
        <f>$B$1&amp;3</f>
        <v>L3</v>
      </c>
      <c r="I40" s="62" t="s">
        <v>21</v>
      </c>
      <c r="J40" s="63" t="str">
        <f>$B$1&amp;6</f>
        <v>L6</v>
      </c>
    </row>
    <row r="41" spans="1:10" ht="17.5">
      <c r="A41" s="47">
        <v>14</v>
      </c>
      <c r="B41" s="51">
        <f>VLOOKUP(H41,'Lista Zespołów'!$A$4:$E$72,3,FALSE)</f>
        <v>0</v>
      </c>
      <c r="C41" s="54" t="s">
        <v>21</v>
      </c>
      <c r="D41" s="51">
        <f>VLOOKUP(J41,'Lista Zespołów'!$A$4:$E$72,3,FALSE)</f>
        <v>0</v>
      </c>
      <c r="F41" t="s">
        <v>22</v>
      </c>
      <c r="G41" s="60">
        <v>14</v>
      </c>
      <c r="H41" s="63" t="str">
        <f>$B$1&amp;4</f>
        <v>L4</v>
      </c>
      <c r="I41" s="62" t="s">
        <v>21</v>
      </c>
      <c r="J41" s="63" t="str">
        <f>$B$1&amp;2</f>
        <v>L2</v>
      </c>
    </row>
    <row r="42" spans="1:10" ht="17.5">
      <c r="A42" s="47">
        <v>15</v>
      </c>
      <c r="B42" s="51">
        <f>VLOOKUP(H42,'Lista Zespołów'!$A$4:$E$72,3,FALSE)</f>
        <v>0</v>
      </c>
      <c r="C42" s="56" t="s">
        <v>21</v>
      </c>
      <c r="D42" s="51">
        <f>VLOOKUP(J42,'Lista Zespołów'!$A$4:$E$72,3,FALSE)</f>
        <v>0</v>
      </c>
      <c r="F42" t="s">
        <v>22</v>
      </c>
      <c r="G42" s="60">
        <v>15</v>
      </c>
      <c r="H42" s="63" t="str">
        <f>$B$1&amp;5</f>
        <v>L5</v>
      </c>
      <c r="I42" s="62" t="s">
        <v>21</v>
      </c>
      <c r="J42" s="63" t="str">
        <f>$B$1&amp;1</f>
        <v>L1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3"/>
  <sheetViews>
    <sheetView workbookViewId="0" topLeftCell="A1"/>
  </sheetViews>
  <sheetFormatPr defaultColWidth="9.140625" defaultRowHeight="15"/>
  <cols>
    <col min="1" max="1" width="46.8515625" style="0" customWidth="1"/>
  </cols>
  <sheetData>
    <row r="1" ht="21.5" thickBot="1">
      <c r="A1" s="84" t="s">
        <v>1</v>
      </c>
    </row>
    <row r="2" spans="1:2" ht="26">
      <c r="A2" s="88"/>
      <c r="B2" t="s">
        <v>22</v>
      </c>
    </row>
    <row r="3" spans="1:2" ht="26">
      <c r="A3" s="87"/>
      <c r="B3" t="s">
        <v>22</v>
      </c>
    </row>
    <row r="4" spans="1:2" ht="26">
      <c r="A4" s="88"/>
      <c r="B4" t="s">
        <v>22</v>
      </c>
    </row>
    <row r="5" spans="1:2" ht="26">
      <c r="A5" s="87"/>
      <c r="B5" t="s">
        <v>22</v>
      </c>
    </row>
    <row r="6" spans="1:2" ht="26">
      <c r="A6" s="5"/>
      <c r="B6" t="s">
        <v>22</v>
      </c>
    </row>
    <row r="7" ht="26">
      <c r="A7" s="91"/>
    </row>
    <row r="8" ht="26">
      <c r="A8" s="88"/>
    </row>
    <row r="9" ht="26">
      <c r="A9" s="87"/>
    </row>
    <row r="10" ht="26">
      <c r="A10" s="88"/>
    </row>
    <row r="11" ht="26">
      <c r="A11" s="87"/>
    </row>
    <row r="12" ht="26">
      <c r="A12" s="87"/>
    </row>
    <row r="13" ht="26">
      <c r="A13" s="86"/>
    </row>
    <row r="14" ht="26">
      <c r="A14" s="87"/>
    </row>
    <row r="15" ht="26">
      <c r="A15" s="88"/>
    </row>
    <row r="16" spans="1:2" ht="26">
      <c r="A16" s="5"/>
      <c r="B16" t="s">
        <v>22</v>
      </c>
    </row>
    <row r="17" spans="1:2" ht="26">
      <c r="A17" s="88"/>
      <c r="B17" t="s">
        <v>22</v>
      </c>
    </row>
    <row r="18" spans="1:2" ht="26">
      <c r="A18" s="87"/>
      <c r="B18" t="s">
        <v>22</v>
      </c>
    </row>
    <row r="19" spans="1:2" ht="26">
      <c r="A19" s="86"/>
      <c r="B19" t="s">
        <v>22</v>
      </c>
    </row>
    <row r="20" spans="1:2" ht="26">
      <c r="A20" s="87"/>
      <c r="B20" t="s">
        <v>22</v>
      </c>
    </row>
    <row r="21" spans="1:2" ht="26">
      <c r="A21" s="88"/>
      <c r="B21" t="s">
        <v>22</v>
      </c>
    </row>
    <row r="22" spans="1:2" ht="26">
      <c r="A22" s="87"/>
      <c r="B22" t="s">
        <v>22</v>
      </c>
    </row>
    <row r="23" spans="1:2" ht="26">
      <c r="A23" s="87"/>
      <c r="B23" t="s">
        <v>22</v>
      </c>
    </row>
    <row r="24" spans="1:2" ht="26">
      <c r="A24" s="88"/>
      <c r="B24" t="s">
        <v>22</v>
      </c>
    </row>
    <row r="25" spans="1:2" ht="26">
      <c r="A25" s="90"/>
      <c r="B25" t="s">
        <v>22</v>
      </c>
    </row>
    <row r="26" spans="1:2" ht="26">
      <c r="A26" s="87"/>
      <c r="B26" t="s">
        <v>22</v>
      </c>
    </row>
    <row r="27" spans="1:2" ht="26">
      <c r="A27" s="88"/>
      <c r="B27" t="s">
        <v>22</v>
      </c>
    </row>
    <row r="28" spans="1:2" ht="26">
      <c r="A28" s="87"/>
      <c r="B28" t="s">
        <v>22</v>
      </c>
    </row>
    <row r="29" spans="1:2" ht="26">
      <c r="A29" s="87"/>
      <c r="B29" t="s">
        <v>44</v>
      </c>
    </row>
    <row r="30" spans="1:2" ht="26">
      <c r="A30" s="88"/>
      <c r="B30" t="s">
        <v>44</v>
      </c>
    </row>
    <row r="31" spans="1:2" ht="26">
      <c r="A31" s="90"/>
      <c r="B31" t="s">
        <v>44</v>
      </c>
    </row>
    <row r="32" spans="1:2" ht="26">
      <c r="A32" s="87"/>
      <c r="B32" t="s">
        <v>44</v>
      </c>
    </row>
    <row r="33" spans="1:2" ht="26">
      <c r="A33" s="88"/>
      <c r="B33" t="s">
        <v>22</v>
      </c>
    </row>
    <row r="34" spans="1:2" ht="26">
      <c r="A34" s="85"/>
      <c r="B34" t="s">
        <v>22</v>
      </c>
    </row>
    <row r="35" spans="1:2" ht="26">
      <c r="A35" s="88"/>
      <c r="B35" t="s">
        <v>22</v>
      </c>
    </row>
    <row r="36" spans="1:2" ht="26">
      <c r="A36" s="87"/>
      <c r="B36" t="s">
        <v>22</v>
      </c>
    </row>
    <row r="37" spans="1:2" ht="26">
      <c r="A37" s="86"/>
      <c r="B37" t="s">
        <v>22</v>
      </c>
    </row>
    <row r="38" spans="1:2" ht="26">
      <c r="A38" s="87"/>
      <c r="B38" t="s">
        <v>22</v>
      </c>
    </row>
    <row r="39" spans="1:2" ht="26">
      <c r="A39" s="88"/>
      <c r="B39" t="s">
        <v>22</v>
      </c>
    </row>
    <row r="40" spans="1:2" ht="26">
      <c r="A40" s="87"/>
      <c r="B40" t="s">
        <v>22</v>
      </c>
    </row>
    <row r="41" spans="1:2" ht="26">
      <c r="A41" s="88"/>
      <c r="B41" t="s">
        <v>22</v>
      </c>
    </row>
    <row r="42" spans="1:2" ht="26">
      <c r="A42" s="87"/>
      <c r="B42" t="s">
        <v>22</v>
      </c>
    </row>
    <row r="43" spans="1:2" ht="26">
      <c r="A43" s="90"/>
      <c r="B43" t="s">
        <v>22</v>
      </c>
    </row>
    <row r="44" spans="1:2" ht="26">
      <c r="A44" s="85"/>
      <c r="B44" t="s">
        <v>22</v>
      </c>
    </row>
    <row r="45" ht="26">
      <c r="A45" s="87"/>
    </row>
    <row r="46" ht="26">
      <c r="A46" s="88"/>
    </row>
    <row r="47" ht="26">
      <c r="A47" s="85"/>
    </row>
    <row r="48" ht="26">
      <c r="A48" s="88"/>
    </row>
    <row r="49" ht="26">
      <c r="A49" s="90"/>
    </row>
    <row r="50" ht="26">
      <c r="A50" s="87"/>
    </row>
    <row r="51" ht="26">
      <c r="A51" s="88"/>
    </row>
    <row r="52" ht="26">
      <c r="A52" s="88"/>
    </row>
    <row r="53" spans="1:2" ht="26">
      <c r="A53" s="88"/>
      <c r="B53" t="s">
        <v>22</v>
      </c>
    </row>
    <row r="54" ht="26">
      <c r="A54" s="87"/>
    </row>
    <row r="55" ht="26">
      <c r="A55" s="66"/>
    </row>
    <row r="56" ht="26">
      <c r="A56" s="5"/>
    </row>
    <row r="57" ht="26">
      <c r="A57" s="88"/>
    </row>
    <row r="58" ht="26">
      <c r="A58" s="87"/>
    </row>
    <row r="59" ht="26">
      <c r="A59" s="87"/>
    </row>
    <row r="60" ht="26">
      <c r="A60" s="85"/>
    </row>
    <row r="61" ht="26">
      <c r="A61" s="86"/>
    </row>
    <row r="62" spans="1:2" ht="26">
      <c r="A62" s="85"/>
      <c r="B62" t="s">
        <v>22</v>
      </c>
    </row>
    <row r="63" spans="1:2" ht="26">
      <c r="A63" s="85"/>
      <c r="B63" t="s">
        <v>22</v>
      </c>
    </row>
    <row r="64" spans="1:2" ht="26">
      <c r="A64" s="88"/>
      <c r="B64" t="s">
        <v>22</v>
      </c>
    </row>
    <row r="65" spans="1:2" ht="26">
      <c r="A65" s="5"/>
      <c r="B65" t="s">
        <v>22</v>
      </c>
    </row>
    <row r="66" spans="1:2" ht="26">
      <c r="A66" s="88"/>
      <c r="B66" t="s">
        <v>22</v>
      </c>
    </row>
    <row r="67" spans="1:2" ht="26">
      <c r="A67" s="86"/>
      <c r="B67" t="s">
        <v>22</v>
      </c>
    </row>
    <row r="68" spans="1:2" ht="26">
      <c r="A68" s="88"/>
      <c r="B68" t="s">
        <v>22</v>
      </c>
    </row>
    <row r="69" ht="26">
      <c r="A69" s="5"/>
    </row>
    <row r="70" ht="26">
      <c r="A70" s="88"/>
    </row>
    <row r="71" ht="26">
      <c r="A71" s="87"/>
    </row>
    <row r="72" ht="26">
      <c r="A72" s="85"/>
    </row>
    <row r="73" ht="26.5" thickBot="1">
      <c r="A73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108"/>
  <sheetViews>
    <sheetView zoomScale="50" zoomScaleNormal="50" workbookViewId="0" topLeftCell="A1"/>
  </sheetViews>
  <sheetFormatPr defaultColWidth="9.140625" defaultRowHeight="15"/>
  <cols>
    <col min="1" max="1" width="9.57421875" style="0" customWidth="1"/>
    <col min="2" max="2" width="46.57421875" style="0" customWidth="1"/>
    <col min="3" max="9" width="15.8515625" style="0" customWidth="1"/>
    <col min="10" max="10" width="36.57421875" style="8" customWidth="1"/>
    <col min="11" max="11" width="51.140625" style="8" bestFit="1" customWidth="1"/>
  </cols>
  <sheetData>
    <row r="2" ht="21.5" thickBot="1">
      <c r="A2" s="2" t="s">
        <v>83</v>
      </c>
    </row>
    <row r="3" spans="1:12" ht="26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J3" s="94" t="s">
        <v>95</v>
      </c>
      <c r="K3" s="94" t="s">
        <v>119</v>
      </c>
      <c r="L3" s="94" t="s">
        <v>97</v>
      </c>
    </row>
    <row r="4" spans="1:12" ht="26">
      <c r="A4" s="10">
        <v>1</v>
      </c>
      <c r="B4" s="11" t="s">
        <v>45</v>
      </c>
      <c r="C4" s="33">
        <v>10</v>
      </c>
      <c r="D4" s="34">
        <v>5</v>
      </c>
      <c r="E4" s="34">
        <v>0</v>
      </c>
      <c r="F4" s="34">
        <v>5</v>
      </c>
      <c r="G4" s="34">
        <v>75</v>
      </c>
      <c r="H4" s="34">
        <v>28</v>
      </c>
      <c r="I4" s="35">
        <v>2.6785714285714284</v>
      </c>
      <c r="J4" s="95"/>
      <c r="K4" s="95"/>
      <c r="L4" s="95"/>
    </row>
    <row r="5" spans="1:12" ht="26">
      <c r="A5" s="10">
        <v>2</v>
      </c>
      <c r="B5" s="11" t="s">
        <v>34</v>
      </c>
      <c r="C5" s="33">
        <v>8</v>
      </c>
      <c r="D5" s="34">
        <v>4</v>
      </c>
      <c r="E5" s="34">
        <v>1</v>
      </c>
      <c r="F5" s="34">
        <v>5</v>
      </c>
      <c r="G5" s="34">
        <v>69</v>
      </c>
      <c r="H5" s="34">
        <v>57</v>
      </c>
      <c r="I5" s="35">
        <v>1.2105263157894737</v>
      </c>
      <c r="J5" s="95"/>
      <c r="K5" s="95"/>
      <c r="L5" s="95"/>
    </row>
    <row r="6" spans="1:12" ht="26">
      <c r="A6" s="12">
        <v>3</v>
      </c>
      <c r="B6" s="13" t="s">
        <v>38</v>
      </c>
      <c r="C6" s="30">
        <v>6</v>
      </c>
      <c r="D6" s="31">
        <v>3</v>
      </c>
      <c r="E6" s="31">
        <v>2</v>
      </c>
      <c r="F6" s="31">
        <v>5</v>
      </c>
      <c r="G6" s="31">
        <v>63</v>
      </c>
      <c r="H6" s="31">
        <v>62</v>
      </c>
      <c r="I6" s="32">
        <v>1.0161290322580645</v>
      </c>
      <c r="J6" s="95"/>
      <c r="K6" s="95"/>
      <c r="L6" s="95"/>
    </row>
    <row r="7" spans="1:12" ht="26">
      <c r="A7" s="12">
        <v>4</v>
      </c>
      <c r="B7" s="13" t="s">
        <v>39</v>
      </c>
      <c r="C7" s="30">
        <v>4</v>
      </c>
      <c r="D7" s="31">
        <v>2</v>
      </c>
      <c r="E7" s="31">
        <v>3</v>
      </c>
      <c r="F7" s="31">
        <v>5</v>
      </c>
      <c r="G7" s="31">
        <v>59</v>
      </c>
      <c r="H7" s="31">
        <v>72</v>
      </c>
      <c r="I7" s="32">
        <v>0.8194444444444444</v>
      </c>
      <c r="J7" s="95"/>
      <c r="K7" s="95"/>
      <c r="L7" s="95"/>
    </row>
    <row r="8" spans="1:12" ht="26">
      <c r="A8" s="10">
        <v>5</v>
      </c>
      <c r="B8" s="11" t="s">
        <v>77</v>
      </c>
      <c r="C8" s="33">
        <v>2</v>
      </c>
      <c r="D8" s="34">
        <v>1</v>
      </c>
      <c r="E8" s="34">
        <v>4</v>
      </c>
      <c r="F8" s="34">
        <v>5</v>
      </c>
      <c r="G8" s="34">
        <v>59</v>
      </c>
      <c r="H8" s="34">
        <v>70</v>
      </c>
      <c r="I8" s="35">
        <v>0.8428571428571429</v>
      </c>
      <c r="J8" s="95"/>
      <c r="K8" s="95"/>
      <c r="L8" s="95"/>
    </row>
    <row r="9" spans="1:12" ht="26">
      <c r="A9" s="12">
        <v>6</v>
      </c>
      <c r="B9" s="13" t="s">
        <v>98</v>
      </c>
      <c r="C9" s="30">
        <v>0</v>
      </c>
      <c r="D9" s="31">
        <v>0</v>
      </c>
      <c r="E9" s="31">
        <v>5</v>
      </c>
      <c r="F9" s="31">
        <v>5</v>
      </c>
      <c r="G9" s="31">
        <v>39</v>
      </c>
      <c r="H9" s="31">
        <v>75</v>
      </c>
      <c r="I9" s="32">
        <v>0.52</v>
      </c>
      <c r="J9" s="95"/>
      <c r="K9" s="95"/>
      <c r="L9" s="95"/>
    </row>
    <row r="11" ht="21.5" thickBot="1">
      <c r="A11" s="2" t="s">
        <v>84</v>
      </c>
    </row>
    <row r="12" spans="1:12" ht="26">
      <c r="A12" s="42" t="s">
        <v>9</v>
      </c>
      <c r="B12" s="43" t="s">
        <v>1</v>
      </c>
      <c r="C12" s="44" t="s">
        <v>10</v>
      </c>
      <c r="D12" s="45" t="s">
        <v>11</v>
      </c>
      <c r="E12" s="45" t="s">
        <v>12</v>
      </c>
      <c r="F12" s="45" t="s">
        <v>18</v>
      </c>
      <c r="G12" s="45" t="s">
        <v>13</v>
      </c>
      <c r="H12" s="45" t="s">
        <v>14</v>
      </c>
      <c r="I12" s="46" t="s">
        <v>15</v>
      </c>
      <c r="J12" s="94" t="s">
        <v>95</v>
      </c>
      <c r="K12" s="94" t="s">
        <v>96</v>
      </c>
      <c r="L12" s="94" t="s">
        <v>97</v>
      </c>
    </row>
    <row r="13" spans="1:12" ht="26">
      <c r="A13" s="10">
        <v>1</v>
      </c>
      <c r="B13" s="11" t="s">
        <v>43</v>
      </c>
      <c r="C13" s="33">
        <v>8</v>
      </c>
      <c r="D13" s="34">
        <v>4</v>
      </c>
      <c r="E13" s="34">
        <v>1</v>
      </c>
      <c r="F13" s="34">
        <v>5</v>
      </c>
      <c r="G13" s="34">
        <v>74</v>
      </c>
      <c r="H13" s="34">
        <v>48</v>
      </c>
      <c r="I13" s="35">
        <v>1.5416666666666667</v>
      </c>
      <c r="J13" s="95"/>
      <c r="K13" s="95"/>
      <c r="L13" s="95"/>
    </row>
    <row r="14" spans="1:12" ht="26">
      <c r="A14" s="10">
        <v>2</v>
      </c>
      <c r="B14" s="11" t="s">
        <v>61</v>
      </c>
      <c r="C14" s="33">
        <v>8</v>
      </c>
      <c r="D14" s="34">
        <v>4</v>
      </c>
      <c r="E14" s="34">
        <v>1</v>
      </c>
      <c r="F14" s="34">
        <v>5</v>
      </c>
      <c r="G14" s="34">
        <v>74</v>
      </c>
      <c r="H14" s="34">
        <v>50</v>
      </c>
      <c r="I14" s="35">
        <v>1.48</v>
      </c>
      <c r="J14" s="95"/>
      <c r="K14" s="95"/>
      <c r="L14" s="95"/>
    </row>
    <row r="15" spans="1:12" ht="26">
      <c r="A15" s="12">
        <v>3</v>
      </c>
      <c r="B15" s="13" t="s">
        <v>52</v>
      </c>
      <c r="C15" s="30">
        <v>6</v>
      </c>
      <c r="D15" s="31">
        <v>3</v>
      </c>
      <c r="E15" s="31">
        <v>2</v>
      </c>
      <c r="F15" s="31">
        <v>5</v>
      </c>
      <c r="G15" s="31">
        <v>71</v>
      </c>
      <c r="H15" s="31">
        <v>51</v>
      </c>
      <c r="I15" s="32">
        <v>1.392156862745098</v>
      </c>
      <c r="J15" s="95"/>
      <c r="K15" s="95"/>
      <c r="L15" s="95"/>
    </row>
    <row r="16" spans="1:12" ht="26">
      <c r="A16" s="10">
        <v>4</v>
      </c>
      <c r="B16" s="11" t="s">
        <v>58</v>
      </c>
      <c r="C16" s="33">
        <v>6</v>
      </c>
      <c r="D16" s="34">
        <v>3</v>
      </c>
      <c r="E16" s="34">
        <v>2</v>
      </c>
      <c r="F16" s="34">
        <v>5</v>
      </c>
      <c r="G16" s="34">
        <v>56</v>
      </c>
      <c r="H16" s="34">
        <v>70</v>
      </c>
      <c r="I16" s="35">
        <v>0.8</v>
      </c>
      <c r="J16" s="95"/>
      <c r="K16" s="95"/>
      <c r="L16" s="95"/>
    </row>
    <row r="17" spans="1:12" ht="26">
      <c r="A17" s="12">
        <v>5</v>
      </c>
      <c r="B17" s="13" t="s">
        <v>114</v>
      </c>
      <c r="C17" s="30">
        <v>2</v>
      </c>
      <c r="D17" s="31">
        <v>1</v>
      </c>
      <c r="E17" s="31">
        <v>4</v>
      </c>
      <c r="F17" s="31">
        <v>5</v>
      </c>
      <c r="G17" s="31">
        <v>46</v>
      </c>
      <c r="H17" s="31">
        <v>67</v>
      </c>
      <c r="I17" s="32">
        <v>0.6865671641791045</v>
      </c>
      <c r="J17" s="95"/>
      <c r="K17" s="95"/>
      <c r="L17" s="95"/>
    </row>
    <row r="18" spans="1:12" ht="26">
      <c r="A18" s="12">
        <v>6</v>
      </c>
      <c r="B18" s="13" t="s">
        <v>75</v>
      </c>
      <c r="C18" s="30">
        <v>0</v>
      </c>
      <c r="D18" s="31">
        <v>0</v>
      </c>
      <c r="E18" s="31">
        <v>5</v>
      </c>
      <c r="F18" s="31">
        <v>5</v>
      </c>
      <c r="G18" s="31">
        <v>41</v>
      </c>
      <c r="H18" s="31">
        <v>76</v>
      </c>
      <c r="I18" s="32">
        <v>0.5394736842105263</v>
      </c>
      <c r="J18" s="95"/>
      <c r="K18" s="95"/>
      <c r="L18" s="95"/>
    </row>
    <row r="20" ht="21.5" thickBot="1">
      <c r="A20" s="2" t="s">
        <v>85</v>
      </c>
    </row>
    <row r="21" spans="1:12" ht="26">
      <c r="A21" s="42" t="s">
        <v>9</v>
      </c>
      <c r="B21" s="43" t="s">
        <v>1</v>
      </c>
      <c r="C21" s="44" t="s">
        <v>10</v>
      </c>
      <c r="D21" s="45" t="s">
        <v>11</v>
      </c>
      <c r="E21" s="45" t="s">
        <v>12</v>
      </c>
      <c r="F21" s="45" t="s">
        <v>18</v>
      </c>
      <c r="G21" s="45" t="s">
        <v>13</v>
      </c>
      <c r="H21" s="45" t="s">
        <v>14</v>
      </c>
      <c r="I21" s="46" t="s">
        <v>15</v>
      </c>
      <c r="J21" s="94" t="s">
        <v>95</v>
      </c>
      <c r="K21" s="94" t="s">
        <v>96</v>
      </c>
      <c r="L21" s="94" t="s">
        <v>97</v>
      </c>
    </row>
    <row r="22" spans="1:12" ht="26">
      <c r="A22" s="10">
        <v>1</v>
      </c>
      <c r="B22" s="11" t="s">
        <v>42</v>
      </c>
      <c r="C22" s="33">
        <v>10</v>
      </c>
      <c r="D22" s="34">
        <v>5</v>
      </c>
      <c r="E22" s="34">
        <v>0</v>
      </c>
      <c r="F22" s="34">
        <v>5</v>
      </c>
      <c r="G22" s="34">
        <v>75</v>
      </c>
      <c r="H22" s="34">
        <v>33</v>
      </c>
      <c r="I22" s="35">
        <v>2.272727272727273</v>
      </c>
      <c r="J22" s="95"/>
      <c r="K22" s="95"/>
      <c r="L22" s="95"/>
    </row>
    <row r="23" spans="1:12" ht="26">
      <c r="A23" s="10">
        <v>2</v>
      </c>
      <c r="B23" s="11" t="s">
        <v>62</v>
      </c>
      <c r="C23" s="33">
        <v>6</v>
      </c>
      <c r="D23" s="34">
        <v>3</v>
      </c>
      <c r="E23" s="34">
        <v>2</v>
      </c>
      <c r="F23" s="34">
        <v>5</v>
      </c>
      <c r="G23" s="34">
        <v>66</v>
      </c>
      <c r="H23" s="34">
        <v>56</v>
      </c>
      <c r="I23" s="35">
        <v>1.1785714285714286</v>
      </c>
      <c r="J23" s="95"/>
      <c r="K23" s="95"/>
      <c r="L23" s="95"/>
    </row>
    <row r="24" spans="1:12" ht="26">
      <c r="A24" s="12">
        <v>3</v>
      </c>
      <c r="B24" s="13" t="s">
        <v>73</v>
      </c>
      <c r="C24" s="30">
        <v>6</v>
      </c>
      <c r="D24" s="31">
        <v>3</v>
      </c>
      <c r="E24" s="31">
        <v>2</v>
      </c>
      <c r="F24" s="31">
        <v>5</v>
      </c>
      <c r="G24" s="31">
        <v>68</v>
      </c>
      <c r="H24" s="31">
        <v>58</v>
      </c>
      <c r="I24" s="32">
        <v>1.1724137931034482</v>
      </c>
      <c r="J24" s="95"/>
      <c r="K24" s="95"/>
      <c r="L24" s="95"/>
    </row>
    <row r="25" spans="1:12" ht="26">
      <c r="A25" s="10">
        <v>4</v>
      </c>
      <c r="B25" s="11" t="s">
        <v>49</v>
      </c>
      <c r="C25" s="33">
        <v>6</v>
      </c>
      <c r="D25" s="34">
        <v>3</v>
      </c>
      <c r="E25" s="34">
        <v>2</v>
      </c>
      <c r="F25" s="34">
        <v>5</v>
      </c>
      <c r="G25" s="34">
        <v>63</v>
      </c>
      <c r="H25" s="34">
        <v>60</v>
      </c>
      <c r="I25" s="35">
        <v>1.05</v>
      </c>
      <c r="J25" s="95"/>
      <c r="K25" s="95"/>
      <c r="L25" s="95"/>
    </row>
    <row r="26" spans="1:12" ht="26">
      <c r="A26" s="12">
        <v>5</v>
      </c>
      <c r="B26" s="13" t="s">
        <v>99</v>
      </c>
      <c r="C26" s="30">
        <v>2</v>
      </c>
      <c r="D26" s="31">
        <v>1</v>
      </c>
      <c r="E26" s="31">
        <v>4</v>
      </c>
      <c r="F26" s="31">
        <v>5</v>
      </c>
      <c r="G26" s="31">
        <v>44</v>
      </c>
      <c r="H26" s="31">
        <v>73</v>
      </c>
      <c r="I26" s="32">
        <v>0.6027397260273972</v>
      </c>
      <c r="J26" s="95"/>
      <c r="K26" s="95"/>
      <c r="L26" s="95"/>
    </row>
    <row r="27" spans="1:12" ht="26">
      <c r="A27" s="12">
        <v>6</v>
      </c>
      <c r="B27" s="13" t="s">
        <v>100</v>
      </c>
      <c r="C27" s="30">
        <v>0</v>
      </c>
      <c r="D27" s="31">
        <v>0</v>
      </c>
      <c r="E27" s="31">
        <v>5</v>
      </c>
      <c r="F27" s="31">
        <v>5</v>
      </c>
      <c r="G27" s="31">
        <v>39</v>
      </c>
      <c r="H27" s="31">
        <v>75</v>
      </c>
      <c r="I27" s="32">
        <v>0.52</v>
      </c>
      <c r="J27" s="95"/>
      <c r="K27" s="95"/>
      <c r="L27" s="95"/>
    </row>
    <row r="29" ht="21.5" thickBot="1">
      <c r="A29" s="2" t="s">
        <v>86</v>
      </c>
    </row>
    <row r="30" spans="1:12" ht="26">
      <c r="A30" s="42" t="s">
        <v>9</v>
      </c>
      <c r="B30" s="43" t="s">
        <v>1</v>
      </c>
      <c r="C30" s="44" t="s">
        <v>10</v>
      </c>
      <c r="D30" s="45" t="s">
        <v>11</v>
      </c>
      <c r="E30" s="45" t="s">
        <v>12</v>
      </c>
      <c r="F30" s="45" t="s">
        <v>18</v>
      </c>
      <c r="G30" s="45" t="s">
        <v>13</v>
      </c>
      <c r="H30" s="45" t="s">
        <v>14</v>
      </c>
      <c r="I30" s="46" t="s">
        <v>15</v>
      </c>
      <c r="J30" s="94" t="s">
        <v>95</v>
      </c>
      <c r="K30" s="94" t="s">
        <v>96</v>
      </c>
      <c r="L30" s="94" t="s">
        <v>97</v>
      </c>
    </row>
    <row r="31" spans="1:12" ht="26">
      <c r="A31" s="10">
        <v>1</v>
      </c>
      <c r="B31" s="11" t="s">
        <v>55</v>
      </c>
      <c r="C31" s="33">
        <v>10</v>
      </c>
      <c r="D31" s="34">
        <v>5</v>
      </c>
      <c r="E31" s="34">
        <v>0</v>
      </c>
      <c r="F31" s="34">
        <v>5</v>
      </c>
      <c r="G31" s="34">
        <v>75</v>
      </c>
      <c r="H31" s="34">
        <v>22</v>
      </c>
      <c r="I31" s="35">
        <v>3.409090909090909</v>
      </c>
      <c r="J31" s="95"/>
      <c r="K31" s="95"/>
      <c r="L31" s="95"/>
    </row>
    <row r="32" spans="1:12" ht="26">
      <c r="A32" s="10">
        <v>2</v>
      </c>
      <c r="B32" s="11" t="s">
        <v>36</v>
      </c>
      <c r="C32" s="33">
        <v>8</v>
      </c>
      <c r="D32" s="34">
        <v>4</v>
      </c>
      <c r="E32" s="34">
        <v>1</v>
      </c>
      <c r="F32" s="34">
        <v>5</v>
      </c>
      <c r="G32" s="34">
        <v>70</v>
      </c>
      <c r="H32" s="34">
        <v>30</v>
      </c>
      <c r="I32" s="35">
        <v>2.3333333333333335</v>
      </c>
      <c r="J32" s="95"/>
      <c r="K32" s="95"/>
      <c r="L32" s="95"/>
    </row>
    <row r="33" spans="1:12" ht="26">
      <c r="A33" s="12">
        <v>3</v>
      </c>
      <c r="B33" s="13" t="s">
        <v>102</v>
      </c>
      <c r="C33" s="30">
        <v>4</v>
      </c>
      <c r="D33" s="31">
        <v>2</v>
      </c>
      <c r="E33" s="31">
        <v>3</v>
      </c>
      <c r="F33" s="31">
        <v>5</v>
      </c>
      <c r="G33" s="31">
        <v>54</v>
      </c>
      <c r="H33" s="31">
        <v>65</v>
      </c>
      <c r="I33" s="32">
        <v>0.8307692307692308</v>
      </c>
      <c r="J33" s="95"/>
      <c r="K33" s="95"/>
      <c r="L33" s="95"/>
    </row>
    <row r="34" spans="1:12" ht="26">
      <c r="A34" s="12">
        <v>4</v>
      </c>
      <c r="B34" s="13" t="s">
        <v>103</v>
      </c>
      <c r="C34" s="30">
        <v>4</v>
      </c>
      <c r="D34" s="31">
        <v>2</v>
      </c>
      <c r="E34" s="31">
        <v>3</v>
      </c>
      <c r="F34" s="31">
        <v>5</v>
      </c>
      <c r="G34" s="31">
        <v>44</v>
      </c>
      <c r="H34" s="31">
        <v>64</v>
      </c>
      <c r="I34" s="32">
        <v>0.6875</v>
      </c>
      <c r="J34" s="95"/>
      <c r="K34" s="95"/>
      <c r="L34" s="95"/>
    </row>
    <row r="35" spans="1:12" ht="26">
      <c r="A35" s="10">
        <v>5</v>
      </c>
      <c r="B35" s="11" t="s">
        <v>40</v>
      </c>
      <c r="C35" s="33">
        <v>4</v>
      </c>
      <c r="D35" s="34">
        <v>2</v>
      </c>
      <c r="E35" s="34">
        <v>3</v>
      </c>
      <c r="F35" s="34">
        <v>5</v>
      </c>
      <c r="G35" s="34">
        <v>44</v>
      </c>
      <c r="H35" s="34">
        <v>70</v>
      </c>
      <c r="I35" s="35">
        <v>0.6285714285714286</v>
      </c>
      <c r="J35" s="95"/>
      <c r="K35" s="95"/>
      <c r="L35" s="95"/>
    </row>
    <row r="36" spans="1:12" ht="26">
      <c r="A36" s="12">
        <v>6</v>
      </c>
      <c r="B36" s="13" t="s">
        <v>101</v>
      </c>
      <c r="C36" s="30">
        <v>0</v>
      </c>
      <c r="D36" s="31">
        <v>0</v>
      </c>
      <c r="E36" s="31">
        <v>5</v>
      </c>
      <c r="F36" s="31">
        <v>5</v>
      </c>
      <c r="G36" s="31">
        <v>39</v>
      </c>
      <c r="H36" s="31">
        <v>75</v>
      </c>
      <c r="I36" s="32">
        <v>0.52</v>
      </c>
      <c r="J36" s="95"/>
      <c r="K36" s="95"/>
      <c r="L36" s="95"/>
    </row>
    <row r="38" ht="21.5" thickBot="1">
      <c r="A38" s="2" t="s">
        <v>87</v>
      </c>
    </row>
    <row r="39" spans="1:12" ht="26">
      <c r="A39" s="42" t="s">
        <v>9</v>
      </c>
      <c r="B39" s="43" t="s">
        <v>1</v>
      </c>
      <c r="C39" s="44" t="s">
        <v>10</v>
      </c>
      <c r="D39" s="45" t="s">
        <v>11</v>
      </c>
      <c r="E39" s="45" t="s">
        <v>12</v>
      </c>
      <c r="F39" s="45" t="s">
        <v>18</v>
      </c>
      <c r="G39" s="45" t="s">
        <v>13</v>
      </c>
      <c r="H39" s="45" t="s">
        <v>14</v>
      </c>
      <c r="I39" s="46" t="s">
        <v>15</v>
      </c>
      <c r="J39" s="94" t="s">
        <v>95</v>
      </c>
      <c r="K39" s="94" t="s">
        <v>96</v>
      </c>
      <c r="L39" s="94" t="s">
        <v>97</v>
      </c>
    </row>
    <row r="40" spans="1:12" ht="26">
      <c r="A40" s="12">
        <v>1</v>
      </c>
      <c r="B40" s="13" t="s">
        <v>47</v>
      </c>
      <c r="C40" s="30">
        <v>10</v>
      </c>
      <c r="D40" s="31">
        <v>5</v>
      </c>
      <c r="E40" s="31">
        <v>0</v>
      </c>
      <c r="F40" s="31">
        <v>5</v>
      </c>
      <c r="G40" s="31">
        <v>75</v>
      </c>
      <c r="H40" s="31">
        <v>36</v>
      </c>
      <c r="I40" s="32">
        <v>2.0833333333333335</v>
      </c>
      <c r="J40" s="95"/>
      <c r="K40" s="95"/>
      <c r="L40" s="95"/>
    </row>
    <row r="41" spans="1:12" ht="26">
      <c r="A41" s="12">
        <v>2</v>
      </c>
      <c r="B41" s="13" t="s">
        <v>105</v>
      </c>
      <c r="C41" s="30">
        <v>8</v>
      </c>
      <c r="D41" s="31">
        <v>4</v>
      </c>
      <c r="E41" s="31">
        <v>1</v>
      </c>
      <c r="F41" s="31">
        <v>5</v>
      </c>
      <c r="G41" s="31">
        <v>67</v>
      </c>
      <c r="H41" s="31">
        <v>45</v>
      </c>
      <c r="I41" s="32">
        <v>1.488888888888889</v>
      </c>
      <c r="J41" s="95"/>
      <c r="K41" s="95"/>
      <c r="L41" s="95"/>
    </row>
    <row r="42" spans="1:12" ht="26">
      <c r="A42" s="10">
        <v>3</v>
      </c>
      <c r="B42" s="11" t="s">
        <v>41</v>
      </c>
      <c r="C42" s="33">
        <v>6</v>
      </c>
      <c r="D42" s="34">
        <v>3</v>
      </c>
      <c r="E42" s="34">
        <v>2</v>
      </c>
      <c r="F42" s="34">
        <v>5</v>
      </c>
      <c r="G42" s="34">
        <v>59</v>
      </c>
      <c r="H42" s="34">
        <v>46</v>
      </c>
      <c r="I42" s="35">
        <v>1.2826086956521738</v>
      </c>
      <c r="J42" s="95"/>
      <c r="K42" s="95"/>
      <c r="L42" s="95"/>
    </row>
    <row r="43" spans="1:12" ht="26">
      <c r="A43" s="10">
        <v>4</v>
      </c>
      <c r="B43" s="11" t="s">
        <v>70</v>
      </c>
      <c r="C43" s="33">
        <v>4</v>
      </c>
      <c r="D43" s="34">
        <v>2</v>
      </c>
      <c r="E43" s="34">
        <v>3</v>
      </c>
      <c r="F43" s="34">
        <v>5</v>
      </c>
      <c r="G43" s="34">
        <v>57</v>
      </c>
      <c r="H43" s="34">
        <v>70</v>
      </c>
      <c r="I43" s="35">
        <v>0.8142857142857143</v>
      </c>
      <c r="J43" s="95"/>
      <c r="K43" s="95"/>
      <c r="L43" s="95"/>
    </row>
    <row r="44" spans="1:12" ht="26">
      <c r="A44" s="12">
        <v>5</v>
      </c>
      <c r="B44" s="13" t="s">
        <v>67</v>
      </c>
      <c r="C44" s="30">
        <v>2</v>
      </c>
      <c r="D44" s="31">
        <v>1</v>
      </c>
      <c r="E44" s="31">
        <v>4</v>
      </c>
      <c r="F44" s="31">
        <v>5</v>
      </c>
      <c r="G44" s="31">
        <v>47</v>
      </c>
      <c r="H44" s="31">
        <v>65</v>
      </c>
      <c r="I44" s="32">
        <v>0.7230769230769231</v>
      </c>
      <c r="J44" s="95"/>
      <c r="K44" s="95"/>
      <c r="L44" s="95"/>
    </row>
    <row r="45" spans="1:12" ht="26">
      <c r="A45" s="10">
        <v>6</v>
      </c>
      <c r="B45" s="11" t="s">
        <v>104</v>
      </c>
      <c r="C45" s="33">
        <v>0</v>
      </c>
      <c r="D45" s="34">
        <v>0</v>
      </c>
      <c r="E45" s="34">
        <v>5</v>
      </c>
      <c r="F45" s="34">
        <v>5</v>
      </c>
      <c r="G45" s="34">
        <v>32</v>
      </c>
      <c r="H45" s="34">
        <v>75</v>
      </c>
      <c r="I45" s="35">
        <v>0.4266666666666667</v>
      </c>
      <c r="J45" s="95"/>
      <c r="K45" s="95"/>
      <c r="L45" s="95"/>
    </row>
    <row r="47" ht="21.5" thickBot="1">
      <c r="A47" s="2" t="s">
        <v>88</v>
      </c>
    </row>
    <row r="48" spans="1:12" ht="26">
      <c r="A48" s="42" t="s">
        <v>9</v>
      </c>
      <c r="B48" s="43" t="s">
        <v>1</v>
      </c>
      <c r="C48" s="44" t="s">
        <v>10</v>
      </c>
      <c r="D48" s="45" t="s">
        <v>11</v>
      </c>
      <c r="E48" s="45" t="s">
        <v>12</v>
      </c>
      <c r="F48" s="45" t="s">
        <v>18</v>
      </c>
      <c r="G48" s="45" t="s">
        <v>13</v>
      </c>
      <c r="H48" s="45" t="s">
        <v>14</v>
      </c>
      <c r="I48" s="46" t="s">
        <v>15</v>
      </c>
      <c r="J48" s="94" t="s">
        <v>95</v>
      </c>
      <c r="K48" s="94" t="s">
        <v>96</v>
      </c>
      <c r="L48" s="94" t="s">
        <v>97</v>
      </c>
    </row>
    <row r="49" spans="1:12" ht="26">
      <c r="A49" s="10">
        <v>1</v>
      </c>
      <c r="B49" s="11" t="s">
        <v>50</v>
      </c>
      <c r="C49" s="33">
        <v>8</v>
      </c>
      <c r="D49" s="34">
        <v>4</v>
      </c>
      <c r="E49" s="34">
        <v>1</v>
      </c>
      <c r="F49" s="34">
        <v>5</v>
      </c>
      <c r="G49" s="34">
        <v>74</v>
      </c>
      <c r="H49" s="34">
        <v>44</v>
      </c>
      <c r="I49" s="35">
        <v>1.6818181818181819</v>
      </c>
      <c r="J49" s="95"/>
      <c r="K49" s="95"/>
      <c r="L49" s="95"/>
    </row>
    <row r="50" spans="1:12" ht="26">
      <c r="A50" s="12">
        <v>2</v>
      </c>
      <c r="B50" s="13" t="s">
        <v>31</v>
      </c>
      <c r="C50" s="30">
        <v>8</v>
      </c>
      <c r="D50" s="31">
        <v>4</v>
      </c>
      <c r="E50" s="31">
        <v>1</v>
      </c>
      <c r="F50" s="31">
        <v>5</v>
      </c>
      <c r="G50" s="31">
        <v>74</v>
      </c>
      <c r="H50" s="31">
        <v>57</v>
      </c>
      <c r="I50" s="32">
        <v>1.2982456140350878</v>
      </c>
      <c r="J50" s="95"/>
      <c r="K50" s="95"/>
      <c r="L50" s="95"/>
    </row>
    <row r="51" spans="1:12" ht="26">
      <c r="A51" s="10">
        <v>3</v>
      </c>
      <c r="B51" s="11" t="s">
        <v>74</v>
      </c>
      <c r="C51" s="33">
        <v>4</v>
      </c>
      <c r="D51" s="34">
        <v>2</v>
      </c>
      <c r="E51" s="34">
        <v>3</v>
      </c>
      <c r="F51" s="34">
        <v>5</v>
      </c>
      <c r="G51" s="34">
        <v>66</v>
      </c>
      <c r="H51" s="34">
        <v>66</v>
      </c>
      <c r="I51" s="35">
        <v>1</v>
      </c>
      <c r="J51" s="95"/>
      <c r="K51" s="95"/>
      <c r="L51" s="95"/>
    </row>
    <row r="52" spans="1:12" ht="26">
      <c r="A52" s="12">
        <v>4</v>
      </c>
      <c r="B52" s="13" t="s">
        <v>106</v>
      </c>
      <c r="C52" s="30">
        <v>4</v>
      </c>
      <c r="D52" s="31">
        <v>2</v>
      </c>
      <c r="E52" s="31">
        <v>3</v>
      </c>
      <c r="F52" s="31">
        <v>5</v>
      </c>
      <c r="G52" s="31">
        <v>63</v>
      </c>
      <c r="H52" s="31">
        <v>68</v>
      </c>
      <c r="I52" s="32">
        <v>0.9264705882352942</v>
      </c>
      <c r="J52" s="95"/>
      <c r="K52" s="95"/>
      <c r="L52" s="95"/>
    </row>
    <row r="53" spans="1:12" ht="26">
      <c r="A53" s="12">
        <v>5</v>
      </c>
      <c r="B53" s="13" t="s">
        <v>107</v>
      </c>
      <c r="C53" s="30">
        <v>4</v>
      </c>
      <c r="D53" s="31">
        <v>2</v>
      </c>
      <c r="E53" s="31">
        <v>3</v>
      </c>
      <c r="F53" s="31">
        <v>5</v>
      </c>
      <c r="G53" s="31">
        <v>50</v>
      </c>
      <c r="H53" s="31">
        <v>70</v>
      </c>
      <c r="I53" s="32">
        <v>0.7142857142857143</v>
      </c>
      <c r="J53" s="95"/>
      <c r="K53" s="95"/>
      <c r="L53" s="95"/>
    </row>
    <row r="54" spans="1:12" ht="26">
      <c r="A54" s="10">
        <v>6</v>
      </c>
      <c r="B54" s="11" t="s">
        <v>71</v>
      </c>
      <c r="C54" s="33">
        <v>2</v>
      </c>
      <c r="D54" s="34">
        <v>1</v>
      </c>
      <c r="E54" s="34">
        <v>4</v>
      </c>
      <c r="F54" s="34">
        <v>5</v>
      </c>
      <c r="G54" s="34">
        <v>51</v>
      </c>
      <c r="H54" s="34">
        <v>73</v>
      </c>
      <c r="I54" s="35">
        <v>0.6986301369863014</v>
      </c>
      <c r="J54" s="95"/>
      <c r="K54" s="95"/>
      <c r="L54" s="95"/>
    </row>
    <row r="56" ht="21.5" thickBot="1">
      <c r="A56" s="2" t="s">
        <v>89</v>
      </c>
    </row>
    <row r="57" spans="1:12" ht="26">
      <c r="A57" s="42" t="s">
        <v>9</v>
      </c>
      <c r="B57" s="43" t="s">
        <v>1</v>
      </c>
      <c r="C57" s="44" t="s">
        <v>10</v>
      </c>
      <c r="D57" s="45" t="s">
        <v>11</v>
      </c>
      <c r="E57" s="45" t="s">
        <v>12</v>
      </c>
      <c r="F57" s="45" t="s">
        <v>18</v>
      </c>
      <c r="G57" s="45" t="s">
        <v>13</v>
      </c>
      <c r="H57" s="45" t="s">
        <v>14</v>
      </c>
      <c r="I57" s="46" t="s">
        <v>15</v>
      </c>
      <c r="J57" s="94" t="s">
        <v>95</v>
      </c>
      <c r="K57" s="94" t="s">
        <v>96</v>
      </c>
      <c r="L57" s="94" t="s">
        <v>97</v>
      </c>
    </row>
    <row r="58" spans="1:12" ht="26">
      <c r="A58" s="10">
        <v>1</v>
      </c>
      <c r="B58" s="11" t="s">
        <v>37</v>
      </c>
      <c r="C58" s="33">
        <v>8</v>
      </c>
      <c r="D58" s="34">
        <v>4</v>
      </c>
      <c r="E58" s="34">
        <v>1</v>
      </c>
      <c r="F58" s="34">
        <v>5</v>
      </c>
      <c r="G58" s="34">
        <v>75</v>
      </c>
      <c r="H58" s="34">
        <v>53</v>
      </c>
      <c r="I58" s="35">
        <v>1.4150943396226414</v>
      </c>
      <c r="J58" s="95"/>
      <c r="K58" s="95"/>
      <c r="L58" s="95"/>
    </row>
    <row r="59" spans="1:12" ht="26">
      <c r="A59" s="10">
        <v>2</v>
      </c>
      <c r="B59" s="11" t="s">
        <v>53</v>
      </c>
      <c r="C59" s="33">
        <v>8</v>
      </c>
      <c r="D59" s="34">
        <v>4</v>
      </c>
      <c r="E59" s="34">
        <v>1</v>
      </c>
      <c r="F59" s="34">
        <v>5</v>
      </c>
      <c r="G59" s="34">
        <v>77</v>
      </c>
      <c r="H59" s="34">
        <v>64</v>
      </c>
      <c r="I59" s="35">
        <v>1.203125</v>
      </c>
      <c r="J59" s="95"/>
      <c r="K59" s="95"/>
      <c r="L59" s="95"/>
    </row>
    <row r="60" spans="1:12" ht="26">
      <c r="A60" s="12">
        <v>3</v>
      </c>
      <c r="B60" s="13" t="s">
        <v>76</v>
      </c>
      <c r="C60" s="30">
        <v>6</v>
      </c>
      <c r="D60" s="31">
        <v>3</v>
      </c>
      <c r="E60" s="31">
        <v>2</v>
      </c>
      <c r="F60" s="31">
        <v>5</v>
      </c>
      <c r="G60" s="31">
        <v>64</v>
      </c>
      <c r="H60" s="31">
        <v>60</v>
      </c>
      <c r="I60" s="32">
        <v>1.0666666666666667</v>
      </c>
      <c r="J60" s="95"/>
      <c r="K60" s="95"/>
      <c r="L60" s="95"/>
    </row>
    <row r="61" spans="1:12" ht="26">
      <c r="A61" s="12">
        <v>4</v>
      </c>
      <c r="B61" s="13" t="s">
        <v>57</v>
      </c>
      <c r="C61" s="30">
        <v>6</v>
      </c>
      <c r="D61" s="31">
        <v>3</v>
      </c>
      <c r="E61" s="31">
        <v>2</v>
      </c>
      <c r="F61" s="31">
        <v>5</v>
      </c>
      <c r="G61" s="31">
        <v>66</v>
      </c>
      <c r="H61" s="31">
        <v>63</v>
      </c>
      <c r="I61" s="32">
        <v>1.0476190476190477</v>
      </c>
      <c r="J61" s="95"/>
      <c r="K61" s="95"/>
      <c r="L61" s="95"/>
    </row>
    <row r="62" spans="1:12" ht="26">
      <c r="A62" s="12">
        <v>5</v>
      </c>
      <c r="B62" s="13" t="s">
        <v>72</v>
      </c>
      <c r="C62" s="30">
        <v>2</v>
      </c>
      <c r="D62" s="31">
        <v>1</v>
      </c>
      <c r="E62" s="31">
        <v>4</v>
      </c>
      <c r="F62" s="31">
        <v>5</v>
      </c>
      <c r="G62" s="31">
        <v>59</v>
      </c>
      <c r="H62" s="31">
        <v>70</v>
      </c>
      <c r="I62" s="32">
        <v>0.8428571428571429</v>
      </c>
      <c r="J62" s="95"/>
      <c r="K62" s="95"/>
      <c r="L62" s="95"/>
    </row>
    <row r="63" spans="1:12" ht="26">
      <c r="A63" s="10">
        <v>6</v>
      </c>
      <c r="B63" s="11" t="s">
        <v>60</v>
      </c>
      <c r="C63" s="33">
        <v>0</v>
      </c>
      <c r="D63" s="34">
        <v>0</v>
      </c>
      <c r="E63" s="34">
        <v>5</v>
      </c>
      <c r="F63" s="34">
        <v>5</v>
      </c>
      <c r="G63" s="34">
        <v>44</v>
      </c>
      <c r="H63" s="34">
        <v>75</v>
      </c>
      <c r="I63" s="35">
        <v>0.5866666666666667</v>
      </c>
      <c r="J63" s="95"/>
      <c r="K63" s="95"/>
      <c r="L63" s="95"/>
    </row>
    <row r="65" ht="21.5" thickBot="1">
      <c r="A65" s="2" t="s">
        <v>90</v>
      </c>
    </row>
    <row r="66" spans="1:12" ht="26">
      <c r="A66" s="42" t="s">
        <v>9</v>
      </c>
      <c r="B66" s="43" t="s">
        <v>1</v>
      </c>
      <c r="C66" s="44" t="s">
        <v>10</v>
      </c>
      <c r="D66" s="45" t="s">
        <v>11</v>
      </c>
      <c r="E66" s="45" t="s">
        <v>12</v>
      </c>
      <c r="F66" s="45" t="s">
        <v>18</v>
      </c>
      <c r="G66" s="45" t="s">
        <v>13</v>
      </c>
      <c r="H66" s="45" t="s">
        <v>14</v>
      </c>
      <c r="I66" s="46" t="s">
        <v>15</v>
      </c>
      <c r="J66" s="94" t="s">
        <v>95</v>
      </c>
      <c r="K66" s="94" t="s">
        <v>96</v>
      </c>
      <c r="L66" s="94" t="s">
        <v>97</v>
      </c>
    </row>
    <row r="67" spans="1:12" ht="26">
      <c r="A67" s="12">
        <v>1</v>
      </c>
      <c r="B67" s="13" t="s">
        <v>79</v>
      </c>
      <c r="C67" s="30">
        <v>10</v>
      </c>
      <c r="D67" s="31">
        <v>5</v>
      </c>
      <c r="E67" s="31">
        <v>0</v>
      </c>
      <c r="F67" s="31">
        <v>5</v>
      </c>
      <c r="G67" s="31">
        <v>75</v>
      </c>
      <c r="H67" s="31">
        <v>44</v>
      </c>
      <c r="I67" s="32">
        <v>1.7045454545454546</v>
      </c>
      <c r="J67" s="95"/>
      <c r="K67" s="95"/>
      <c r="L67" s="95"/>
    </row>
    <row r="68" spans="1:12" ht="26">
      <c r="A68" s="12">
        <v>2</v>
      </c>
      <c r="B68" s="13" t="s">
        <v>35</v>
      </c>
      <c r="C68" s="30">
        <v>8</v>
      </c>
      <c r="D68" s="31">
        <v>4</v>
      </c>
      <c r="E68" s="31">
        <v>1</v>
      </c>
      <c r="F68" s="31">
        <v>5</v>
      </c>
      <c r="G68" s="31">
        <v>71</v>
      </c>
      <c r="H68" s="31">
        <v>50</v>
      </c>
      <c r="I68" s="32">
        <v>1.42</v>
      </c>
      <c r="J68" s="95"/>
      <c r="K68" s="95"/>
      <c r="L68" s="95"/>
    </row>
    <row r="69" spans="1:12" ht="26">
      <c r="A69" s="10">
        <v>3</v>
      </c>
      <c r="B69" s="11" t="s">
        <v>32</v>
      </c>
      <c r="C69" s="33">
        <v>6</v>
      </c>
      <c r="D69" s="34">
        <v>3</v>
      </c>
      <c r="E69" s="34">
        <v>2</v>
      </c>
      <c r="F69" s="34">
        <v>5</v>
      </c>
      <c r="G69" s="34">
        <v>67</v>
      </c>
      <c r="H69" s="34">
        <v>61</v>
      </c>
      <c r="I69" s="35">
        <v>1.098360655737705</v>
      </c>
      <c r="J69" s="95"/>
      <c r="K69" s="95"/>
      <c r="L69" s="95"/>
    </row>
    <row r="70" spans="1:12" ht="26">
      <c r="A70" s="12">
        <v>4</v>
      </c>
      <c r="B70" s="13" t="s">
        <v>48</v>
      </c>
      <c r="C70" s="30">
        <v>4</v>
      </c>
      <c r="D70" s="31">
        <v>2</v>
      </c>
      <c r="E70" s="31">
        <v>3</v>
      </c>
      <c r="F70" s="31">
        <v>5</v>
      </c>
      <c r="G70" s="31">
        <v>62</v>
      </c>
      <c r="H70" s="31">
        <v>64</v>
      </c>
      <c r="I70" s="32">
        <v>0.96875</v>
      </c>
      <c r="J70" s="95"/>
      <c r="K70" s="95"/>
      <c r="L70" s="95"/>
    </row>
    <row r="71" spans="1:12" ht="26">
      <c r="A71" s="10">
        <v>5</v>
      </c>
      <c r="B71" s="11" t="s">
        <v>66</v>
      </c>
      <c r="C71" s="33">
        <v>2</v>
      </c>
      <c r="D71" s="34">
        <v>1</v>
      </c>
      <c r="E71" s="34">
        <v>4</v>
      </c>
      <c r="F71" s="34">
        <v>5</v>
      </c>
      <c r="G71" s="34">
        <v>53</v>
      </c>
      <c r="H71" s="34">
        <v>69</v>
      </c>
      <c r="I71" s="35">
        <v>0.7681159420289855</v>
      </c>
      <c r="J71" s="95"/>
      <c r="K71" s="95"/>
      <c r="L71" s="95"/>
    </row>
    <row r="72" spans="1:12" ht="26">
      <c r="A72" s="10">
        <v>6</v>
      </c>
      <c r="B72" s="11" t="s">
        <v>68</v>
      </c>
      <c r="C72" s="33">
        <v>0</v>
      </c>
      <c r="D72" s="34">
        <v>0</v>
      </c>
      <c r="E72" s="34">
        <v>5</v>
      </c>
      <c r="F72" s="34">
        <v>5</v>
      </c>
      <c r="G72" s="34">
        <v>35</v>
      </c>
      <c r="H72" s="34">
        <v>75</v>
      </c>
      <c r="I72" s="35">
        <v>0.4666666666666667</v>
      </c>
      <c r="J72" s="95"/>
      <c r="K72" s="95"/>
      <c r="L72" s="95"/>
    </row>
    <row r="74" ht="21.5" thickBot="1">
      <c r="A74" s="2" t="s">
        <v>91</v>
      </c>
    </row>
    <row r="75" spans="1:12" ht="26">
      <c r="A75" s="42" t="s">
        <v>9</v>
      </c>
      <c r="B75" s="43" t="s">
        <v>1</v>
      </c>
      <c r="C75" s="44" t="s">
        <v>10</v>
      </c>
      <c r="D75" s="45" t="s">
        <v>11</v>
      </c>
      <c r="E75" s="45" t="s">
        <v>12</v>
      </c>
      <c r="F75" s="45" t="s">
        <v>18</v>
      </c>
      <c r="G75" s="45" t="s">
        <v>13</v>
      </c>
      <c r="H75" s="45" t="s">
        <v>14</v>
      </c>
      <c r="I75" s="46" t="s">
        <v>15</v>
      </c>
      <c r="J75" s="94" t="s">
        <v>95</v>
      </c>
      <c r="K75" s="94" t="s">
        <v>96</v>
      </c>
      <c r="L75" s="94" t="s">
        <v>97</v>
      </c>
    </row>
    <row r="76" spans="1:12" ht="26">
      <c r="A76" s="10">
        <v>1</v>
      </c>
      <c r="B76" s="11" t="s">
        <v>108</v>
      </c>
      <c r="C76" s="33">
        <v>4</v>
      </c>
      <c r="D76" s="34">
        <v>2</v>
      </c>
      <c r="E76" s="34">
        <v>0</v>
      </c>
      <c r="F76" s="34">
        <v>2</v>
      </c>
      <c r="G76" s="34">
        <v>30</v>
      </c>
      <c r="H76" s="34">
        <v>17</v>
      </c>
      <c r="I76" s="35">
        <v>1.7647058823529411</v>
      </c>
      <c r="J76" s="95"/>
      <c r="K76" s="95"/>
      <c r="L76" s="95"/>
    </row>
    <row r="77" spans="1:12" ht="26">
      <c r="A77" s="10">
        <v>2</v>
      </c>
      <c r="B77" s="11" t="s">
        <v>65</v>
      </c>
      <c r="C77" s="33">
        <v>2</v>
      </c>
      <c r="D77" s="34">
        <v>1</v>
      </c>
      <c r="E77" s="34">
        <v>1</v>
      </c>
      <c r="F77" s="34">
        <v>2</v>
      </c>
      <c r="G77" s="34">
        <v>24</v>
      </c>
      <c r="H77" s="34">
        <v>22</v>
      </c>
      <c r="I77" s="35">
        <v>1.0909090909090908</v>
      </c>
      <c r="J77" s="95"/>
      <c r="K77" s="95"/>
      <c r="L77" s="95"/>
    </row>
    <row r="78" spans="1:12" ht="26">
      <c r="A78" s="12">
        <v>3</v>
      </c>
      <c r="B78" s="13" t="s">
        <v>69</v>
      </c>
      <c r="C78" s="30">
        <v>0</v>
      </c>
      <c r="D78" s="31">
        <v>0</v>
      </c>
      <c r="E78" s="31">
        <v>2</v>
      </c>
      <c r="F78" s="31">
        <v>2</v>
      </c>
      <c r="G78" s="31">
        <v>15</v>
      </c>
      <c r="H78" s="31">
        <v>30</v>
      </c>
      <c r="I78" s="32">
        <v>0.5</v>
      </c>
      <c r="J78" s="95"/>
      <c r="K78" s="95"/>
      <c r="L78" s="95"/>
    </row>
    <row r="79" spans="1:12" ht="26">
      <c r="A79" s="12">
        <v>4</v>
      </c>
      <c r="B79" s="13" t="s">
        <v>115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  <c r="J79" s="95"/>
      <c r="K79" s="95"/>
      <c r="L79" s="95"/>
    </row>
    <row r="80" spans="1:12" ht="26">
      <c r="A80" s="10">
        <v>5</v>
      </c>
      <c r="B80" s="11" t="s">
        <v>80</v>
      </c>
      <c r="C80" s="33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5">
        <v>0</v>
      </c>
      <c r="J80" s="95"/>
      <c r="K80" s="95"/>
      <c r="L80" s="95"/>
    </row>
    <row r="81" spans="1:12" ht="26">
      <c r="A81" s="12">
        <v>6</v>
      </c>
      <c r="B81" s="11" t="s">
        <v>80</v>
      </c>
      <c r="C81" s="33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5">
        <v>0</v>
      </c>
      <c r="J81" s="95"/>
      <c r="K81" s="95"/>
      <c r="L81" s="95"/>
    </row>
    <row r="83" ht="21.5" thickBot="1">
      <c r="A83" s="2" t="s">
        <v>92</v>
      </c>
    </row>
    <row r="84" spans="1:12" ht="26">
      <c r="A84" s="42" t="s">
        <v>9</v>
      </c>
      <c r="B84" s="43" t="s">
        <v>1</v>
      </c>
      <c r="C84" s="44" t="s">
        <v>10</v>
      </c>
      <c r="D84" s="45" t="s">
        <v>11</v>
      </c>
      <c r="E84" s="45" t="s">
        <v>12</v>
      </c>
      <c r="F84" s="45" t="s">
        <v>18</v>
      </c>
      <c r="G84" s="45" t="s">
        <v>13</v>
      </c>
      <c r="H84" s="45" t="s">
        <v>14</v>
      </c>
      <c r="I84" s="46" t="s">
        <v>15</v>
      </c>
      <c r="J84" s="94" t="s">
        <v>95</v>
      </c>
      <c r="K84" s="94" t="s">
        <v>96</v>
      </c>
      <c r="L84" s="94" t="s">
        <v>97</v>
      </c>
    </row>
    <row r="85" spans="1:12" ht="26">
      <c r="A85" s="12">
        <v>1</v>
      </c>
      <c r="B85" s="13" t="s">
        <v>51</v>
      </c>
      <c r="C85" s="30">
        <v>4</v>
      </c>
      <c r="D85" s="31">
        <v>2</v>
      </c>
      <c r="E85" s="31">
        <v>0</v>
      </c>
      <c r="F85" s="31">
        <v>2</v>
      </c>
      <c r="G85" s="31">
        <v>30</v>
      </c>
      <c r="H85" s="31">
        <v>22</v>
      </c>
      <c r="I85" s="32">
        <v>1.3636363636363635</v>
      </c>
      <c r="J85" s="95"/>
      <c r="K85" s="95"/>
      <c r="L85" s="95"/>
    </row>
    <row r="86" spans="1:12" ht="26">
      <c r="A86" s="10">
        <v>2</v>
      </c>
      <c r="B86" s="11" t="s">
        <v>63</v>
      </c>
      <c r="C86" s="33">
        <v>2</v>
      </c>
      <c r="D86" s="34">
        <v>1</v>
      </c>
      <c r="E86" s="34">
        <v>1</v>
      </c>
      <c r="F86" s="34">
        <v>2</v>
      </c>
      <c r="G86" s="34">
        <v>26</v>
      </c>
      <c r="H86" s="34">
        <v>23</v>
      </c>
      <c r="I86" s="35">
        <v>1.1304347826086956</v>
      </c>
      <c r="J86" s="95"/>
      <c r="K86" s="95"/>
      <c r="L86" s="95"/>
    </row>
    <row r="87" spans="1:12" ht="26">
      <c r="A87" s="10">
        <v>3</v>
      </c>
      <c r="B87" s="11" t="s">
        <v>109</v>
      </c>
      <c r="C87" s="33">
        <v>0</v>
      </c>
      <c r="D87" s="34">
        <v>0</v>
      </c>
      <c r="E87" s="34">
        <v>2</v>
      </c>
      <c r="F87" s="34">
        <v>2</v>
      </c>
      <c r="G87" s="34">
        <v>19</v>
      </c>
      <c r="H87" s="34">
        <v>30</v>
      </c>
      <c r="I87" s="35">
        <v>0.6333333333333333</v>
      </c>
      <c r="J87" s="95"/>
      <c r="K87" s="95"/>
      <c r="L87" s="95"/>
    </row>
    <row r="88" spans="1:12" ht="26">
      <c r="A88" s="12">
        <v>4</v>
      </c>
      <c r="B88" s="13" t="s">
        <v>118</v>
      </c>
      <c r="C88" s="30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2">
        <v>0</v>
      </c>
      <c r="J88" s="95"/>
      <c r="K88" s="95"/>
      <c r="L88" s="95"/>
    </row>
    <row r="89" spans="1:12" ht="26">
      <c r="A89" s="10">
        <v>5</v>
      </c>
      <c r="B89" s="13" t="s">
        <v>117</v>
      </c>
      <c r="C89" s="30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2">
        <v>0</v>
      </c>
      <c r="J89" s="95"/>
      <c r="K89" s="95"/>
      <c r="L89" s="95"/>
    </row>
    <row r="90" spans="1:12" ht="26">
      <c r="A90" s="12">
        <v>6</v>
      </c>
      <c r="B90" s="97" t="s">
        <v>80</v>
      </c>
      <c r="C90" s="30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v>0</v>
      </c>
      <c r="J90" s="95"/>
      <c r="K90" s="95"/>
      <c r="L90" s="95"/>
    </row>
    <row r="92" ht="21.5" thickBot="1">
      <c r="A92" s="2" t="s">
        <v>93</v>
      </c>
    </row>
    <row r="93" spans="1:12" ht="26">
      <c r="A93" s="42" t="s">
        <v>9</v>
      </c>
      <c r="B93" s="43" t="s">
        <v>1</v>
      </c>
      <c r="C93" s="44" t="s">
        <v>10</v>
      </c>
      <c r="D93" s="45" t="s">
        <v>11</v>
      </c>
      <c r="E93" s="45" t="s">
        <v>12</v>
      </c>
      <c r="F93" s="45" t="s">
        <v>18</v>
      </c>
      <c r="G93" s="45" t="s">
        <v>13</v>
      </c>
      <c r="H93" s="45" t="s">
        <v>14</v>
      </c>
      <c r="I93" s="46" t="s">
        <v>15</v>
      </c>
      <c r="J93" s="94" t="s">
        <v>95</v>
      </c>
      <c r="K93" s="94" t="s">
        <v>96</v>
      </c>
      <c r="L93" s="94" t="s">
        <v>97</v>
      </c>
    </row>
    <row r="94" spans="1:12" ht="26">
      <c r="A94" s="10">
        <v>1</v>
      </c>
      <c r="B94" s="11" t="s">
        <v>54</v>
      </c>
      <c r="C94" s="33">
        <v>8</v>
      </c>
      <c r="D94" s="34">
        <v>4</v>
      </c>
      <c r="E94" s="34">
        <v>0</v>
      </c>
      <c r="F94" s="34">
        <v>4</v>
      </c>
      <c r="G94" s="34">
        <v>60</v>
      </c>
      <c r="H94" s="34">
        <v>37</v>
      </c>
      <c r="I94" s="35">
        <v>1.6216216216216217</v>
      </c>
      <c r="J94" s="95"/>
      <c r="K94" s="95"/>
      <c r="L94" s="95"/>
    </row>
    <row r="95" spans="1:12" ht="26">
      <c r="A95" s="10">
        <v>2</v>
      </c>
      <c r="B95" s="11" t="s">
        <v>59</v>
      </c>
      <c r="C95" s="33">
        <v>0</v>
      </c>
      <c r="D95" s="34">
        <v>0</v>
      </c>
      <c r="E95" s="34">
        <v>4</v>
      </c>
      <c r="F95" s="34">
        <v>4</v>
      </c>
      <c r="G95" s="34">
        <v>32</v>
      </c>
      <c r="H95" s="34">
        <v>60</v>
      </c>
      <c r="I95" s="35">
        <v>0.5333333333333333</v>
      </c>
      <c r="J95" s="95"/>
      <c r="K95" s="95"/>
      <c r="L95" s="95"/>
    </row>
    <row r="96" spans="1:12" ht="26">
      <c r="A96" s="12">
        <v>3</v>
      </c>
      <c r="B96" s="13" t="s">
        <v>33</v>
      </c>
      <c r="C96" s="30">
        <v>6</v>
      </c>
      <c r="D96" s="31">
        <v>3</v>
      </c>
      <c r="E96" s="31">
        <v>1</v>
      </c>
      <c r="F96" s="31">
        <v>4</v>
      </c>
      <c r="G96" s="31">
        <v>55</v>
      </c>
      <c r="H96" s="31">
        <v>40</v>
      </c>
      <c r="I96" s="32">
        <v>1.375</v>
      </c>
      <c r="J96" s="95"/>
      <c r="K96" s="95"/>
      <c r="L96" s="95"/>
    </row>
    <row r="97" spans="1:12" ht="26">
      <c r="A97" s="12">
        <v>4</v>
      </c>
      <c r="B97" s="13" t="s">
        <v>80</v>
      </c>
      <c r="C97" s="30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2">
        <v>0</v>
      </c>
      <c r="J97" s="95"/>
      <c r="K97" s="95"/>
      <c r="L97" s="95"/>
    </row>
    <row r="98" spans="1:12" ht="26">
      <c r="A98" s="10">
        <v>5</v>
      </c>
      <c r="B98" s="11" t="s">
        <v>64</v>
      </c>
      <c r="C98" s="33">
        <v>2</v>
      </c>
      <c r="D98" s="34">
        <v>1</v>
      </c>
      <c r="E98" s="34">
        <v>3</v>
      </c>
      <c r="F98" s="34">
        <v>4</v>
      </c>
      <c r="G98" s="34">
        <v>39</v>
      </c>
      <c r="H98" s="34">
        <v>50</v>
      </c>
      <c r="I98" s="35">
        <v>0.78</v>
      </c>
      <c r="J98" s="95"/>
      <c r="K98" s="95"/>
      <c r="L98" s="95"/>
    </row>
    <row r="99" spans="1:12" ht="26">
      <c r="A99" s="12">
        <v>6</v>
      </c>
      <c r="B99" s="13" t="s">
        <v>110</v>
      </c>
      <c r="C99" s="30">
        <v>4</v>
      </c>
      <c r="D99" s="31">
        <v>2</v>
      </c>
      <c r="E99" s="31">
        <v>2</v>
      </c>
      <c r="F99" s="31">
        <v>4</v>
      </c>
      <c r="G99" s="31">
        <v>45</v>
      </c>
      <c r="H99" s="31">
        <v>44</v>
      </c>
      <c r="I99" s="32">
        <v>1.0227272727272727</v>
      </c>
      <c r="J99" s="95"/>
      <c r="K99" s="95"/>
      <c r="L99" s="95"/>
    </row>
    <row r="101" ht="21.5" thickBot="1">
      <c r="A101" s="2" t="s">
        <v>94</v>
      </c>
    </row>
    <row r="102" spans="1:12" ht="26">
      <c r="A102" s="42" t="s">
        <v>9</v>
      </c>
      <c r="B102" s="43" t="s">
        <v>1</v>
      </c>
      <c r="C102" s="44" t="s">
        <v>10</v>
      </c>
      <c r="D102" s="45" t="s">
        <v>11</v>
      </c>
      <c r="E102" s="45" t="s">
        <v>12</v>
      </c>
      <c r="F102" s="45" t="s">
        <v>18</v>
      </c>
      <c r="G102" s="45" t="s">
        <v>13</v>
      </c>
      <c r="H102" s="45" t="s">
        <v>14</v>
      </c>
      <c r="I102" s="46" t="s">
        <v>15</v>
      </c>
      <c r="J102" s="94" t="s">
        <v>95</v>
      </c>
      <c r="K102" s="94" t="s">
        <v>96</v>
      </c>
      <c r="L102" s="94" t="s">
        <v>97</v>
      </c>
    </row>
    <row r="103" spans="1:12" ht="26">
      <c r="A103" s="12">
        <v>1</v>
      </c>
      <c r="B103" s="13" t="s">
        <v>78</v>
      </c>
      <c r="C103" s="30">
        <v>6</v>
      </c>
      <c r="D103" s="31">
        <v>3</v>
      </c>
      <c r="E103" s="31">
        <v>0</v>
      </c>
      <c r="F103" s="31">
        <v>3</v>
      </c>
      <c r="G103" s="31">
        <v>49</v>
      </c>
      <c r="H103" s="31">
        <v>25</v>
      </c>
      <c r="I103" s="32">
        <v>1.96</v>
      </c>
      <c r="J103" s="95"/>
      <c r="K103" s="95"/>
      <c r="L103" s="95"/>
    </row>
    <row r="104" spans="1:12" ht="26">
      <c r="A104" s="10">
        <v>2</v>
      </c>
      <c r="B104" s="11" t="s">
        <v>111</v>
      </c>
      <c r="C104" s="33">
        <v>4</v>
      </c>
      <c r="D104" s="34">
        <v>2</v>
      </c>
      <c r="E104" s="34">
        <v>1</v>
      </c>
      <c r="F104" s="34">
        <v>3</v>
      </c>
      <c r="G104" s="34">
        <v>47</v>
      </c>
      <c r="H104" s="34">
        <v>37</v>
      </c>
      <c r="I104" s="35">
        <v>1.2702702702702702</v>
      </c>
      <c r="J104" s="95"/>
      <c r="K104" s="95"/>
      <c r="L104" s="95"/>
    </row>
    <row r="105" spans="1:12" ht="26">
      <c r="A105" s="12">
        <v>3</v>
      </c>
      <c r="B105" s="13" t="s">
        <v>56</v>
      </c>
      <c r="C105" s="30">
        <v>2</v>
      </c>
      <c r="D105" s="31">
        <v>1</v>
      </c>
      <c r="E105" s="31">
        <v>2</v>
      </c>
      <c r="F105" s="31">
        <v>3</v>
      </c>
      <c r="G105" s="31">
        <v>29</v>
      </c>
      <c r="H105" s="31">
        <v>38</v>
      </c>
      <c r="I105" s="32">
        <v>0.7631578947368421</v>
      </c>
      <c r="J105" s="95"/>
      <c r="K105" s="95"/>
      <c r="L105" s="95"/>
    </row>
    <row r="106" spans="1:12" ht="26">
      <c r="A106" s="12">
        <v>4</v>
      </c>
      <c r="B106" s="13" t="s">
        <v>46</v>
      </c>
      <c r="C106" s="30">
        <v>0</v>
      </c>
      <c r="D106" s="31">
        <v>0</v>
      </c>
      <c r="E106" s="31">
        <v>3</v>
      </c>
      <c r="F106" s="31">
        <v>3</v>
      </c>
      <c r="G106" s="31">
        <v>20</v>
      </c>
      <c r="H106" s="31">
        <v>45</v>
      </c>
      <c r="I106" s="32">
        <v>0.4444444444444444</v>
      </c>
      <c r="J106" s="95"/>
      <c r="K106" s="95"/>
      <c r="L106" s="95"/>
    </row>
    <row r="107" spans="1:12" ht="26">
      <c r="A107" s="10">
        <v>5</v>
      </c>
      <c r="B107" s="11" t="s">
        <v>113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5">
        <v>0</v>
      </c>
      <c r="J107" s="95"/>
      <c r="K107" s="95"/>
      <c r="L107" s="95"/>
    </row>
    <row r="108" spans="1:12" ht="26">
      <c r="A108" s="10">
        <v>6</v>
      </c>
      <c r="B108" s="11" t="s">
        <v>116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5">
        <v>0</v>
      </c>
      <c r="J108" s="95"/>
      <c r="K108" s="95"/>
      <c r="L108" s="95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40" zoomScaleNormal="40" workbookViewId="0" topLeftCell="A2">
      <selection activeCell="K17" sqref="K17"/>
    </sheetView>
  </sheetViews>
  <sheetFormatPr defaultColWidth="9.140625" defaultRowHeight="15"/>
  <cols>
    <col min="1" max="1" width="9.574218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3" t="str">
        <f>_XLNM.CRITERIA</f>
        <v>A</v>
      </c>
      <c r="L3" s="114"/>
      <c r="M3" s="50"/>
    </row>
    <row r="4" spans="1:13" ht="26.25" customHeight="1">
      <c r="A4" s="10">
        <v>1</v>
      </c>
      <c r="B4" s="11" t="str">
        <f>VLOOKUP($B$1&amp;A4,'Lista Zespołów'!$A$4:$E$72,3,FALSE)</f>
        <v>METRO WARSZAWA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100</v>
      </c>
      <c r="H4" s="34">
        <f>SUM(C$15:C$21)</f>
        <v>77</v>
      </c>
      <c r="I4" s="35">
        <f aca="true" t="shared" si="4" ref="I4:I7">_xlfn.IFERROR(G4/H4,0)</f>
        <v>1.2987012987012987</v>
      </c>
      <c r="K4" s="114"/>
      <c r="L4" s="114"/>
      <c r="M4" s="50"/>
    </row>
    <row r="5" spans="1:13" ht="26.25" customHeight="1">
      <c r="A5" s="12">
        <v>2</v>
      </c>
      <c r="B5" s="13" t="str">
        <f>VLOOKUP($B$1&amp;A5,'Lista Zespołów'!$A$4:$E$72,3,FALSE)</f>
        <v>DĘBINA NIEPORĘT 1</v>
      </c>
      <c r="C5" s="30">
        <f t="shared" si="0"/>
        <v>2</v>
      </c>
      <c r="D5" s="31">
        <f t="shared" si="1"/>
        <v>1</v>
      </c>
      <c r="E5" s="31">
        <f t="shared" si="2"/>
        <v>4</v>
      </c>
      <c r="F5" s="31">
        <f t="shared" si="3"/>
        <v>5</v>
      </c>
      <c r="G5" s="31">
        <f>SUM(F$15:F$21)</f>
        <v>83</v>
      </c>
      <c r="H5" s="31">
        <f>SUM(E$15:E$21)</f>
        <v>107</v>
      </c>
      <c r="I5" s="32">
        <f t="shared" si="4"/>
        <v>0.7757009345794392</v>
      </c>
      <c r="K5" s="114"/>
      <c r="L5" s="114"/>
      <c r="M5" s="50"/>
    </row>
    <row r="6" spans="1:13" ht="26.25" customHeight="1">
      <c r="A6" s="10">
        <v>3</v>
      </c>
      <c r="B6" s="11" t="str">
        <f>VLOOKUP($B$1&amp;A6,'Lista Zespołów'!$A$4:$E$72,3,FALSE)</f>
        <v>UKS PIĄTKA 1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77</v>
      </c>
      <c r="H6" s="34">
        <f>SUM(G$15:G$21)</f>
        <v>101</v>
      </c>
      <c r="I6" s="35">
        <f t="shared" si="4"/>
        <v>0.7623762376237624</v>
      </c>
      <c r="K6" s="114"/>
      <c r="L6" s="114"/>
      <c r="M6" s="50"/>
    </row>
    <row r="7" spans="1:13" ht="26.25" customHeight="1">
      <c r="A7" s="12">
        <v>4</v>
      </c>
      <c r="B7" s="13" t="str">
        <f>VLOOKUP($B$1&amp;A7,'Lista Zespołów'!$A$4:$E$72,3,FALSE)</f>
        <v>MOS WOLA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100</v>
      </c>
      <c r="H7" s="31">
        <f>SUM(I$15:I$21)</f>
        <v>89</v>
      </c>
      <c r="I7" s="32">
        <f t="shared" si="4"/>
        <v>1.1235955056179776</v>
      </c>
      <c r="K7" s="114"/>
      <c r="L7" s="114"/>
      <c r="M7" s="50"/>
    </row>
    <row r="8" spans="1:13" ht="26.25" customHeight="1">
      <c r="A8" s="10">
        <v>5</v>
      </c>
      <c r="B8" s="11" t="str">
        <f>VLOOKUP($B$1&amp;A8,'Lista Zespołów'!$A$4:$E$72,3,FALSE)</f>
        <v>PLAS WARSZAWA 1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95</v>
      </c>
      <c r="H8" s="34">
        <f>SUM(K$15:K$21)</f>
        <v>80</v>
      </c>
      <c r="I8" s="35">
        <f>_xlfn.IFERROR(G8/H8,0)</f>
        <v>1.1875</v>
      </c>
      <c r="K8" s="114"/>
      <c r="L8" s="114"/>
      <c r="M8" s="50"/>
    </row>
    <row r="9" spans="1:13" ht="26.25" customHeight="1">
      <c r="A9" s="12">
        <v>6</v>
      </c>
      <c r="B9" s="13" t="str">
        <f>VLOOKUP($B$1&amp;A9,'Lista Zespołów'!$A$4:$E$72,3,FALSE)</f>
        <v>MOS WOLA 2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100</v>
      </c>
      <c r="H9" s="31">
        <f>SUM(M$15:M$21)</f>
        <v>101</v>
      </c>
      <c r="I9" s="32">
        <f aca="true" t="shared" si="7" ref="I9">_xlfn.IFERROR(G9/H9,0)</f>
        <v>0.9900990099009901</v>
      </c>
      <c r="K9" s="114"/>
      <c r="L9" s="11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Zespołów'!$A$4:$E$72,3,FALSE)</f>
        <v>METRO WARSZAWA 1</v>
      </c>
      <c r="D14" s="116"/>
      <c r="E14" s="115" t="str">
        <f>VLOOKUP($B$1&amp;E13,'Lista Zespołów'!$A$4:$E$72,3,FALSE)</f>
        <v>DĘBINA NIEPORĘT 1</v>
      </c>
      <c r="F14" s="116"/>
      <c r="G14" s="115" t="str">
        <f>VLOOKUP($B$1&amp;G13,'Lista Zespołów'!$A$4:$E$72,3,FALSE)</f>
        <v>UKS PIĄTKA 1</v>
      </c>
      <c r="H14" s="116"/>
      <c r="I14" s="115" t="str">
        <f>VLOOKUP($B$1&amp;I13,'Lista Zespołów'!$A$4:$E$72,3,FALSE)</f>
        <v>MOS WOLA 1</v>
      </c>
      <c r="J14" s="116"/>
      <c r="K14" s="121" t="str">
        <f>VLOOKUP($B$1&amp;K13,'Lista Zespołów'!$A$4:$E$72,3,FALSE)</f>
        <v>PLAS WARSZAWA 1</v>
      </c>
      <c r="L14" s="122"/>
      <c r="M14" s="115" t="str">
        <f>VLOOKUP($B$1&amp;M13,'Lista Zespołów'!$A$4:$E$72,3,FALSE)</f>
        <v>MOS WOLA 2</v>
      </c>
      <c r="N14" s="116"/>
      <c r="O14" s="109"/>
      <c r="P14" s="110"/>
    </row>
    <row r="15" spans="1:16" ht="73.5" customHeight="1" thickBot="1">
      <c r="A15" s="70">
        <v>1</v>
      </c>
      <c r="B15" s="80" t="str">
        <f>VLOOKUP($B$1&amp;A15,'Lista Zespołów'!$A$4:$E$72,3,FALSE)</f>
        <v>METRO WARSZAWA 1</v>
      </c>
      <c r="C15" s="22" t="s">
        <v>16</v>
      </c>
      <c r="D15" s="23" t="s">
        <v>16</v>
      </c>
      <c r="E15" s="17">
        <v>21</v>
      </c>
      <c r="F15" s="27">
        <v>17</v>
      </c>
      <c r="G15" s="17">
        <v>21</v>
      </c>
      <c r="H15" s="27">
        <v>9</v>
      </c>
      <c r="I15" s="17">
        <v>21</v>
      </c>
      <c r="J15" s="27">
        <v>15</v>
      </c>
      <c r="K15" s="17">
        <v>16</v>
      </c>
      <c r="L15" s="27">
        <v>21</v>
      </c>
      <c r="M15" s="17">
        <v>21</v>
      </c>
      <c r="N15" s="27">
        <v>15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Zespołów'!$A$4:$E$72,3,FALSE)</f>
        <v>DĘBINA NIEPORĘT 1</v>
      </c>
      <c r="C16" s="76">
        <f>IF(F15="","",F15)</f>
        <v>17</v>
      </c>
      <c r="D16" s="77">
        <f>IF(E15="","",E15)</f>
        <v>21</v>
      </c>
      <c r="E16" s="24" t="s">
        <v>16</v>
      </c>
      <c r="F16" s="25" t="s">
        <v>16</v>
      </c>
      <c r="G16" s="21">
        <v>17</v>
      </c>
      <c r="H16" s="28">
        <v>21</v>
      </c>
      <c r="I16" s="21">
        <v>17</v>
      </c>
      <c r="J16" s="28">
        <v>21</v>
      </c>
      <c r="K16" s="21">
        <v>7</v>
      </c>
      <c r="L16" s="28">
        <v>21</v>
      </c>
      <c r="M16" s="21">
        <v>25</v>
      </c>
      <c r="N16" s="28">
        <v>23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Zespołów'!$A$4:$E$72,3,FALSE)</f>
        <v>UKS PIĄTKA 1</v>
      </c>
      <c r="C17" s="75">
        <f>IF(H15="","",H15)</f>
        <v>9</v>
      </c>
      <c r="D17" s="78">
        <f>IF(G15="","",G15)</f>
        <v>21</v>
      </c>
      <c r="E17" s="75">
        <f>IF(H16="","",H16)</f>
        <v>21</v>
      </c>
      <c r="F17" s="78">
        <f>IF(G16="","",G16)</f>
        <v>17</v>
      </c>
      <c r="G17" s="26" t="s">
        <v>16</v>
      </c>
      <c r="H17" s="23" t="s">
        <v>16</v>
      </c>
      <c r="I17" s="17">
        <v>14</v>
      </c>
      <c r="J17" s="27">
        <v>21</v>
      </c>
      <c r="K17" s="17">
        <v>15</v>
      </c>
      <c r="L17" s="27">
        <v>21</v>
      </c>
      <c r="M17" s="17">
        <v>18</v>
      </c>
      <c r="N17" s="27">
        <v>21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Zespołów'!$A$4:$E$72,3,FALSE)</f>
        <v>MOS WOLA 1</v>
      </c>
      <c r="C18" s="76">
        <f>IF(J15="","",J15)</f>
        <v>15</v>
      </c>
      <c r="D18" s="77">
        <f>IF(I15="","",I15)</f>
        <v>21</v>
      </c>
      <c r="E18" s="76">
        <f>IF(J16="","",J16)</f>
        <v>21</v>
      </c>
      <c r="F18" s="77">
        <f>IF(I16="","",I16)</f>
        <v>17</v>
      </c>
      <c r="G18" s="76">
        <f>IF(J17="","",J17)</f>
        <v>21</v>
      </c>
      <c r="H18" s="77">
        <f>IF(I17="","",I17)</f>
        <v>14</v>
      </c>
      <c r="I18" s="24" t="s">
        <v>16</v>
      </c>
      <c r="J18" s="25" t="s">
        <v>16</v>
      </c>
      <c r="K18" s="21">
        <v>21</v>
      </c>
      <c r="L18" s="28">
        <v>17</v>
      </c>
      <c r="M18" s="21">
        <v>22</v>
      </c>
      <c r="N18" s="28">
        <v>20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Zespołów'!$A$4:$E$72,3,FALSE)</f>
        <v>PLAS WARSZAWA 1</v>
      </c>
      <c r="C19" s="76">
        <f>IF(L15="","",L15)</f>
        <v>21</v>
      </c>
      <c r="D19" s="77">
        <f>IF(K15="","",K15)</f>
        <v>16</v>
      </c>
      <c r="E19" s="76">
        <f>IF(L16="","",L16)</f>
        <v>21</v>
      </c>
      <c r="F19" s="77">
        <f>IF(K16="","",K16)</f>
        <v>7</v>
      </c>
      <c r="G19" s="76">
        <f>IF(L17="","",L17)</f>
        <v>21</v>
      </c>
      <c r="H19" s="77">
        <f>IF(K17="","",K17)</f>
        <v>15</v>
      </c>
      <c r="I19" s="76">
        <f>IF(L18="","",L18)</f>
        <v>17</v>
      </c>
      <c r="J19" s="77">
        <f>IF(K18="","",K18)</f>
        <v>21</v>
      </c>
      <c r="K19" s="24" t="s">
        <v>16</v>
      </c>
      <c r="L19" s="57" t="s">
        <v>16</v>
      </c>
      <c r="M19" s="17">
        <v>15</v>
      </c>
      <c r="N19" s="27">
        <v>21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Zespołów'!$A$4:$E$72,3,FALSE)</f>
        <v>MOS WOLA 2</v>
      </c>
      <c r="C20" s="76">
        <f>IF(N15="","",N15)</f>
        <v>15</v>
      </c>
      <c r="D20" s="77">
        <f>IF(M15="","",M15)</f>
        <v>21</v>
      </c>
      <c r="E20" s="76">
        <f>IF(N16="","",N16)</f>
        <v>23</v>
      </c>
      <c r="F20" s="77">
        <f>IF(M16="","",M16)</f>
        <v>25</v>
      </c>
      <c r="G20" s="76">
        <f>IF(N17="","",N17)</f>
        <v>21</v>
      </c>
      <c r="H20" s="77">
        <f>IF(M17="","",M17)</f>
        <v>18</v>
      </c>
      <c r="I20" s="76">
        <f>IF(N18="","",N18)</f>
        <v>20</v>
      </c>
      <c r="J20" s="77">
        <f>IF(M18="","",M18)</f>
        <v>22</v>
      </c>
      <c r="K20" s="76">
        <f>IF(N19="","",N19)</f>
        <v>21</v>
      </c>
      <c r="L20" s="77">
        <f>IF(M19="","",M19)</f>
        <v>15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METRO WARSZAWA 1</v>
      </c>
      <c r="C24" s="52" t="s">
        <v>21</v>
      </c>
      <c r="D24" s="51" t="str">
        <f>VLOOKUP(J24,'Lista Zespołów'!$A$4:$E$72,3,FALSE)</f>
        <v>MOS WOLA 2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5">
      <c r="A25" s="47">
        <v>2</v>
      </c>
      <c r="B25" s="51" t="str">
        <f>VLOOKUP(H25,'Lista Zespołów'!$A$4:$E$72,3,FALSE)</f>
        <v>DĘBINA NIEPORĘT 1</v>
      </c>
      <c r="C25" s="52" t="s">
        <v>21</v>
      </c>
      <c r="D25" s="51" t="str">
        <f>VLOOKUP(J25,'Lista Zespołów'!$A$4:$E$72,3,FALSE)</f>
        <v>PLAS WARSZAWA 1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5">
      <c r="A26" s="47">
        <v>3</v>
      </c>
      <c r="B26" s="51" t="str">
        <f>VLOOKUP(H26,'Lista Zespołów'!$A$4:$E$72,3,FALSE)</f>
        <v>UKS PIĄTKA 1</v>
      </c>
      <c r="C26" s="52" t="s">
        <v>21</v>
      </c>
      <c r="D26" s="51" t="str">
        <f>VLOOKUP(J26,'Lista Zespołów'!$A$4:$E$72,3,FALSE)</f>
        <v>MOS WOLA 1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MOS WOLA 2</v>
      </c>
      <c r="C28" s="52" t="s">
        <v>21</v>
      </c>
      <c r="D28" s="51" t="str">
        <f>VLOOKUP(J28,'Lista Zespołów'!$A$4:$E$72,3,FALSE)</f>
        <v>MOS WOLA 1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5">
      <c r="A29" s="47">
        <v>5</v>
      </c>
      <c r="B29" s="51" t="str">
        <f>VLOOKUP(H29,'Lista Zespołów'!$A$4:$E$72,3,FALSE)</f>
        <v>PLAS WARSZAWA 1</v>
      </c>
      <c r="C29" s="52" t="s">
        <v>21</v>
      </c>
      <c r="D29" s="51" t="str">
        <f>VLOOKUP(J29,'Lista Zespołów'!$A$4:$E$72,3,FALSE)</f>
        <v>UKS PIĄTKA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5">
      <c r="A30" s="47">
        <v>6</v>
      </c>
      <c r="B30" s="51" t="str">
        <f>VLOOKUP(H30,'Lista Zespołów'!$A$4:$E$72,3,FALSE)</f>
        <v>METRO WARSZAWA 1</v>
      </c>
      <c r="C30" s="52" t="s">
        <v>21</v>
      </c>
      <c r="D30" s="51" t="str">
        <f>VLOOKUP(J30,'Lista Zespołów'!$A$4:$E$72,3,FALSE)</f>
        <v>DĘBINA NIEPORĘT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DĘBINA NIEPORĘT 1</v>
      </c>
      <c r="C32" s="52" t="s">
        <v>21</v>
      </c>
      <c r="D32" s="51" t="str">
        <f>VLOOKUP(J32,'Lista Zespołów'!$A$4:$E$72,3,FALSE)</f>
        <v>MOS WOLA 2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5">
      <c r="A33" s="47">
        <v>8</v>
      </c>
      <c r="B33" s="51" t="str">
        <f>VLOOKUP(H33,'Lista Zespołów'!$A$4:$E$72,3,FALSE)</f>
        <v>UKS PIĄTKA 1</v>
      </c>
      <c r="C33" s="52" t="s">
        <v>21</v>
      </c>
      <c r="D33" s="51" t="str">
        <f>VLOOKUP(J33,'Lista Zespołów'!$A$4:$E$72,3,FALSE)</f>
        <v>METRO WARSZAWA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5">
      <c r="A34" s="47">
        <v>9</v>
      </c>
      <c r="B34" s="51" t="str">
        <f>VLOOKUP(H34,'Lista Zespołów'!$A$4:$E$72,3,FALSE)</f>
        <v>MOS WOLA 1</v>
      </c>
      <c r="C34" s="52" t="s">
        <v>21</v>
      </c>
      <c r="D34" s="51" t="str">
        <f>VLOOKUP(J34,'Lista Zespołów'!$A$4:$E$72,3,FALSE)</f>
        <v>PLAS WARSZAWA 1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MOS WOLA 2</v>
      </c>
      <c r="C36" s="52" t="s">
        <v>21</v>
      </c>
      <c r="D36" s="51" t="str">
        <f>VLOOKUP(J36,'Lista Zespołów'!$A$4:$E$72,3,FALSE)</f>
        <v>PLAS WARSZAWA 1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5">
      <c r="A37" s="47">
        <v>11</v>
      </c>
      <c r="B37" s="51" t="str">
        <f>VLOOKUP(H37,'Lista Zespołów'!$A$4:$E$72,3,FALSE)</f>
        <v>METRO WARSZAWA 1</v>
      </c>
      <c r="C37" s="52" t="s">
        <v>21</v>
      </c>
      <c r="D37" s="51" t="str">
        <f>VLOOKUP(J37,'Lista Zespołów'!$A$4:$E$72,3,FALSE)</f>
        <v>MOS WOLA 1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7.5">
      <c r="A38" s="47">
        <v>12</v>
      </c>
      <c r="B38" s="51" t="str">
        <f>VLOOKUP(H38,'Lista Zespołów'!$A$4:$E$72,3,FALSE)</f>
        <v>DĘBINA NIEPORĘT 1</v>
      </c>
      <c r="C38" s="54" t="s">
        <v>21</v>
      </c>
      <c r="D38" s="51" t="str">
        <f>VLOOKUP(J38,'Lista Zespołów'!$A$4:$E$72,3,FALSE)</f>
        <v>UKS PIĄTKA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UKS PIĄTKA 1</v>
      </c>
      <c r="C40" s="52" t="s">
        <v>21</v>
      </c>
      <c r="D40" s="51" t="str">
        <f>VLOOKUP(J40,'Lista Zespołów'!$A$4:$E$72,3,FALSE)</f>
        <v>MOS WOLA 2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7.5">
      <c r="A41" s="47">
        <v>14</v>
      </c>
      <c r="B41" s="51" t="str">
        <f>VLOOKUP(H41,'Lista Zespołów'!$A$4:$E$72,3,FALSE)</f>
        <v>MOS WOLA 1</v>
      </c>
      <c r="C41" s="54" t="s">
        <v>21</v>
      </c>
      <c r="D41" s="51" t="str">
        <f>VLOOKUP(J41,'Lista Zespołów'!$A$4:$E$72,3,FALSE)</f>
        <v>DĘBINA NIEPORĘT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7.5">
      <c r="A42" s="47">
        <v>15</v>
      </c>
      <c r="B42" s="51" t="str">
        <f>VLOOKUP(H42,'Lista Zespołów'!$A$4:$E$72,3,FALSE)</f>
        <v>PLAS WARSZAWA 1</v>
      </c>
      <c r="C42" s="56" t="s">
        <v>21</v>
      </c>
      <c r="D42" s="51" t="str">
        <f>VLOOKUP(J42,'Lista Zespołów'!$A$4:$E$72,3,FALSE)</f>
        <v>METRO WARSZAWA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0"/>
  <sheetViews>
    <sheetView showGridLines="0" zoomScale="40" zoomScaleNormal="40" workbookViewId="0" topLeftCell="A9">
      <selection activeCell="E18" sqref="E18"/>
    </sheetView>
  </sheetViews>
  <sheetFormatPr defaultColWidth="9.140625" defaultRowHeight="15"/>
  <cols>
    <col min="1" max="1" width="9.574218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3" t="str">
        <f>_XLNM.CRITERIA</f>
        <v>B</v>
      </c>
      <c r="L3" s="114"/>
      <c r="M3" s="50"/>
    </row>
    <row r="4" spans="1:13" ht="26.25" customHeight="1">
      <c r="A4" s="10">
        <v>1</v>
      </c>
      <c r="B4" s="11" t="str">
        <f>VLOOKUP($B$1&amp;A4,'Lista Zespołów'!$A$4:$E$72,3,FALSE)</f>
        <v>OLIMP TŁUSZCZ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98</v>
      </c>
      <c r="H4" s="34">
        <f>SUM(C$15:C$21)</f>
        <v>73</v>
      </c>
      <c r="I4" s="35">
        <f aca="true" t="shared" si="4" ref="I4:I7">_xlfn.IFERROR(G4/H4,0)</f>
        <v>1.3424657534246576</v>
      </c>
      <c r="K4" s="114"/>
      <c r="L4" s="114"/>
      <c r="M4" s="50"/>
    </row>
    <row r="5" spans="1:13" ht="26.25" customHeight="1">
      <c r="A5" s="12">
        <v>2</v>
      </c>
      <c r="B5" s="13" t="str">
        <f>VLOOKUP($B$1&amp;A5,'Lista Zespołów'!$A$4:$E$72,3,FALSE)</f>
        <v>LOS NOWY DWÓR MAZOWIECKI 1</v>
      </c>
      <c r="C5" s="30">
        <f t="shared" si="0"/>
        <v>0</v>
      </c>
      <c r="D5" s="31">
        <f t="shared" si="1"/>
        <v>0</v>
      </c>
      <c r="E5" s="31">
        <f t="shared" si="2"/>
        <v>5</v>
      </c>
      <c r="F5" s="31">
        <f t="shared" si="3"/>
        <v>5</v>
      </c>
      <c r="G5" s="31">
        <f>SUM(F$15:F$21)</f>
        <v>80</v>
      </c>
      <c r="H5" s="31">
        <f>SUM(E$15:E$21)</f>
        <v>105</v>
      </c>
      <c r="I5" s="32">
        <f t="shared" si="4"/>
        <v>0.7619047619047619</v>
      </c>
      <c r="K5" s="114"/>
      <c r="L5" s="114"/>
      <c r="M5" s="50"/>
    </row>
    <row r="6" spans="1:13" ht="26.25" customHeight="1">
      <c r="A6" s="10">
        <v>3</v>
      </c>
      <c r="B6" s="11" t="str">
        <f>VLOOKUP($B$1&amp;A6,'Lista Zespołów'!$A$4:$E$72,3,FALSE)</f>
        <v>OLIMP TŁUSZCZ 2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97</v>
      </c>
      <c r="H6" s="34">
        <f>SUM(G$15:G$21)</f>
        <v>91</v>
      </c>
      <c r="I6" s="35">
        <f t="shared" si="4"/>
        <v>1.065934065934066</v>
      </c>
      <c r="K6" s="114"/>
      <c r="L6" s="114"/>
      <c r="M6" s="50"/>
    </row>
    <row r="7" spans="1:13" ht="26.25" customHeight="1">
      <c r="A7" s="12">
        <v>4</v>
      </c>
      <c r="B7" s="13" t="str">
        <f>VLOOKUP($B$1&amp;A7,'Lista Zespołów'!$A$4:$E$72,3,FALSE)</f>
        <v>UKS PIĄTKA 2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105</v>
      </c>
      <c r="H7" s="31">
        <f>SUM(I$15:I$21)</f>
        <v>76</v>
      </c>
      <c r="I7" s="32">
        <f t="shared" si="4"/>
        <v>1.381578947368421</v>
      </c>
      <c r="K7" s="114"/>
      <c r="L7" s="114"/>
      <c r="M7" s="50"/>
    </row>
    <row r="8" spans="1:13" ht="26.25" customHeight="1">
      <c r="A8" s="10">
        <v>5</v>
      </c>
      <c r="B8" s="11" t="str">
        <f>VLOOKUP($B$1&amp;A8,'Lista Zespołów'!$A$4:$E$72,3,FALSE)</f>
        <v>TRÓJKA KOBYŁKA 1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86</v>
      </c>
      <c r="H8" s="34">
        <f>SUM(K$15:K$21)</f>
        <v>96</v>
      </c>
      <c r="I8" s="35">
        <f>_xlfn.IFERROR(G8/H8,0)</f>
        <v>0.8958333333333334</v>
      </c>
      <c r="K8" s="114"/>
      <c r="L8" s="114"/>
      <c r="M8" s="50"/>
    </row>
    <row r="9" spans="1:13" ht="26.25" customHeight="1">
      <c r="A9" s="12">
        <v>6</v>
      </c>
      <c r="B9" s="13" t="str">
        <f>VLOOKUP($B$1&amp;A9,'Lista Zespołów'!$A$4:$E$72,3,FALSE)</f>
        <v>METRO WARSZAWA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76</v>
      </c>
      <c r="H9" s="31">
        <f>SUM(M$15:M$21)</f>
        <v>101</v>
      </c>
      <c r="I9" s="32">
        <f aca="true" t="shared" si="7" ref="I9">_xlfn.IFERROR(G9/H9,0)</f>
        <v>0.7524752475247525</v>
      </c>
      <c r="K9" s="114"/>
      <c r="L9" s="11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Zespołów'!$A$4:$E$72,3,FALSE)</f>
        <v>OLIMP TŁUSZCZ 1</v>
      </c>
      <c r="D14" s="116"/>
      <c r="E14" s="115" t="str">
        <f>VLOOKUP($B$1&amp;E13,'Lista Zespołów'!$A$4:$E$72,3,FALSE)</f>
        <v>LOS NOWY DWÓR MAZOWIECKI 1</v>
      </c>
      <c r="F14" s="116"/>
      <c r="G14" s="115" t="str">
        <f>VLOOKUP($B$1&amp;G13,'Lista Zespołów'!$A$4:$E$72,3,FALSE)</f>
        <v>OLIMP TŁUSZCZ 2</v>
      </c>
      <c r="H14" s="116"/>
      <c r="I14" s="115" t="str">
        <f>VLOOKUP($B$1&amp;I13,'Lista Zespołów'!$A$4:$E$72,3,FALSE)</f>
        <v>UKS PIĄTKA 2</v>
      </c>
      <c r="J14" s="116"/>
      <c r="K14" s="121" t="str">
        <f>VLOOKUP($B$1&amp;K13,'Lista Zespołów'!$A$4:$E$72,3,FALSE)</f>
        <v>TRÓJKA KOBYŁKA 1</v>
      </c>
      <c r="L14" s="122"/>
      <c r="M14" s="115" t="str">
        <f>VLOOKUP($B$1&amp;M13,'Lista Zespołów'!$A$4:$E$72,3,FALSE)</f>
        <v>METRO WARSZAWA 3</v>
      </c>
      <c r="N14" s="116"/>
      <c r="O14" s="109"/>
      <c r="P14" s="110"/>
    </row>
    <row r="15" spans="1:16" ht="73.5" customHeight="1" thickBot="1">
      <c r="A15" s="70">
        <v>1</v>
      </c>
      <c r="B15" s="82" t="str">
        <f>VLOOKUP($B$1&amp;A15,'Lista Zespołów'!$A$4:$E$72,3,FALSE)</f>
        <v>OLIMP TŁUSZCZ 1</v>
      </c>
      <c r="C15" s="22" t="s">
        <v>16</v>
      </c>
      <c r="D15" s="23" t="s">
        <v>16</v>
      </c>
      <c r="E15" s="17">
        <v>21</v>
      </c>
      <c r="F15" s="27">
        <v>14</v>
      </c>
      <c r="G15" s="17">
        <v>21</v>
      </c>
      <c r="H15" s="27">
        <v>16</v>
      </c>
      <c r="I15" s="17">
        <v>14</v>
      </c>
      <c r="J15" s="27">
        <v>21</v>
      </c>
      <c r="K15" s="17">
        <v>21</v>
      </c>
      <c r="L15" s="27">
        <v>11</v>
      </c>
      <c r="M15" s="17">
        <v>21</v>
      </c>
      <c r="N15" s="27">
        <v>11</v>
      </c>
      <c r="O15" s="17"/>
      <c r="P15" s="27"/>
    </row>
    <row r="16" spans="1:20" ht="73.5" customHeight="1" thickBot="1">
      <c r="A16" s="72">
        <v>2</v>
      </c>
      <c r="B16" s="83" t="str">
        <f>VLOOKUP($B$1&amp;A16,'Lista Zespołów'!$A$4:$E$72,3,FALSE)</f>
        <v>LOS NOWY DWÓR MAZOWIECKI 1</v>
      </c>
      <c r="C16" s="76">
        <f>IF(F15="","",F15)</f>
        <v>14</v>
      </c>
      <c r="D16" s="77">
        <f>IF(E15="","",E15)</f>
        <v>21</v>
      </c>
      <c r="E16" s="24" t="s">
        <v>16</v>
      </c>
      <c r="F16" s="25" t="s">
        <v>16</v>
      </c>
      <c r="G16" s="21">
        <v>18</v>
      </c>
      <c r="H16" s="28">
        <v>21</v>
      </c>
      <c r="I16" s="21">
        <v>15</v>
      </c>
      <c r="J16" s="28">
        <v>21</v>
      </c>
      <c r="K16" s="21">
        <v>16</v>
      </c>
      <c r="L16" s="28">
        <v>21</v>
      </c>
      <c r="M16" s="21">
        <v>17</v>
      </c>
      <c r="N16" s="28">
        <v>21</v>
      </c>
      <c r="O16" s="21"/>
      <c r="P16" s="28"/>
      <c r="T16" t="s">
        <v>162</v>
      </c>
    </row>
    <row r="17" spans="1:16" ht="73.5" customHeight="1" thickBot="1">
      <c r="A17" s="70">
        <v>3</v>
      </c>
      <c r="B17" s="82" t="str">
        <f>VLOOKUP($B$1&amp;A17,'Lista Zespołów'!$A$4:$E$72,3,FALSE)</f>
        <v>OLIMP TŁUSZCZ 2</v>
      </c>
      <c r="C17" s="75">
        <f>IF(H15="","",H15)</f>
        <v>16</v>
      </c>
      <c r="D17" s="78">
        <f>IF(G15="","",G15)</f>
        <v>21</v>
      </c>
      <c r="E17" s="75">
        <f>IF(H16="","",H16)</f>
        <v>21</v>
      </c>
      <c r="F17" s="78">
        <f>IF(G16="","",G16)</f>
        <v>18</v>
      </c>
      <c r="G17" s="26" t="s">
        <v>16</v>
      </c>
      <c r="H17" s="23" t="s">
        <v>16</v>
      </c>
      <c r="I17" s="17">
        <v>18</v>
      </c>
      <c r="J17" s="27">
        <v>21</v>
      </c>
      <c r="K17" s="17">
        <v>21</v>
      </c>
      <c r="L17" s="27">
        <v>17</v>
      </c>
      <c r="M17" s="17">
        <v>21</v>
      </c>
      <c r="N17" s="27">
        <v>14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Zespołów'!$A$4:$E$72,3,FALSE)</f>
        <v>UKS PIĄTKA 2</v>
      </c>
      <c r="C18" s="76">
        <f>IF(J15="","",J15)</f>
        <v>21</v>
      </c>
      <c r="D18" s="77">
        <f>IF(I15="","",I15)</f>
        <v>14</v>
      </c>
      <c r="E18" s="76">
        <f>IF(J16="","",J16)</f>
        <v>21</v>
      </c>
      <c r="F18" s="77">
        <f>IF(I16="","",I16)</f>
        <v>15</v>
      </c>
      <c r="G18" s="76">
        <f>IF(J17="","",J17)</f>
        <v>21</v>
      </c>
      <c r="H18" s="77">
        <f>IF(I17="","",I17)</f>
        <v>18</v>
      </c>
      <c r="I18" s="24" t="s">
        <v>16</v>
      </c>
      <c r="J18" s="25" t="s">
        <v>16</v>
      </c>
      <c r="K18" s="21">
        <v>21</v>
      </c>
      <c r="L18" s="28">
        <v>16</v>
      </c>
      <c r="M18" s="21">
        <v>21</v>
      </c>
      <c r="N18" s="28">
        <v>13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Zespołów'!$A$4:$E$72,3,FALSE)</f>
        <v>TRÓJKA KOBYŁKA 1</v>
      </c>
      <c r="C19" s="76">
        <f>IF(L15="","",L15)</f>
        <v>11</v>
      </c>
      <c r="D19" s="77">
        <f>IF(K15="","",K15)</f>
        <v>21</v>
      </c>
      <c r="E19" s="76">
        <f>IF(L16="","",L16)</f>
        <v>21</v>
      </c>
      <c r="F19" s="77">
        <f>IF(K16="","",K16)</f>
        <v>16</v>
      </c>
      <c r="G19" s="76">
        <f>IF(L17="","",L17)</f>
        <v>17</v>
      </c>
      <c r="H19" s="77">
        <f>IF(K17="","",K17)</f>
        <v>21</v>
      </c>
      <c r="I19" s="76">
        <f>IF(L18="","",L18)</f>
        <v>16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17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Zespołów'!$A$4:$E$72,3,FALSE)</f>
        <v>METRO WARSZAWA 3</v>
      </c>
      <c r="C20" s="76">
        <f>IF(N15="","",N15)</f>
        <v>11</v>
      </c>
      <c r="D20" s="77">
        <f>IF(M15="","",M15)</f>
        <v>21</v>
      </c>
      <c r="E20" s="76">
        <f>IF(N16="","",N16)</f>
        <v>21</v>
      </c>
      <c r="F20" s="77">
        <f>IF(M16="","",M16)</f>
        <v>17</v>
      </c>
      <c r="G20" s="76">
        <f>IF(N17="","",N17)</f>
        <v>14</v>
      </c>
      <c r="H20" s="77">
        <f>IF(M17="","",M17)</f>
        <v>21</v>
      </c>
      <c r="I20" s="76">
        <f>IF(N18="","",N18)</f>
        <v>13</v>
      </c>
      <c r="J20" s="77">
        <f>IF(M18="","",M18)</f>
        <v>21</v>
      </c>
      <c r="K20" s="76">
        <f>IF(N19="","",N19)</f>
        <v>17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OLIMP TŁUSZCZ 1</v>
      </c>
      <c r="C24" s="52" t="s">
        <v>21</v>
      </c>
      <c r="D24" s="51" t="str">
        <f>VLOOKUP(J24,'Lista Zespołów'!$A$4:$E$72,3,FALSE)</f>
        <v>METRO WARSZAWA 3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5">
      <c r="A25" s="47">
        <v>2</v>
      </c>
      <c r="B25" s="51" t="str">
        <f>VLOOKUP(H25,'Lista Zespołów'!$A$4:$E$72,3,FALSE)</f>
        <v>LOS NOWY DWÓR MAZOWIECKI 1</v>
      </c>
      <c r="C25" s="52" t="s">
        <v>21</v>
      </c>
      <c r="D25" s="51" t="str">
        <f>VLOOKUP(J25,'Lista Zespołów'!$A$4:$E$72,3,FALSE)</f>
        <v>TRÓJKA KOBYŁKA 1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5">
      <c r="A26" s="47">
        <v>3</v>
      </c>
      <c r="B26" s="51" t="str">
        <f>VLOOKUP(H26,'Lista Zespołów'!$A$4:$E$72,3,FALSE)</f>
        <v>OLIMP TŁUSZCZ 2</v>
      </c>
      <c r="C26" s="52" t="s">
        <v>21</v>
      </c>
      <c r="D26" s="51" t="str">
        <f>VLOOKUP(J26,'Lista Zespołów'!$A$4:$E$72,3,FALSE)</f>
        <v>UKS PIĄTKA 2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METRO WARSZAWA 3</v>
      </c>
      <c r="C28" s="52" t="s">
        <v>21</v>
      </c>
      <c r="D28" s="51" t="str">
        <f>VLOOKUP(J28,'Lista Zespołów'!$A$4:$E$72,3,FALSE)</f>
        <v>UKS PIĄTKA 2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5">
      <c r="A29" s="47">
        <v>5</v>
      </c>
      <c r="B29" s="51" t="str">
        <f>VLOOKUP(H29,'Lista Zespołów'!$A$4:$E$72,3,FALSE)</f>
        <v>TRÓJKA KOBYŁKA 1</v>
      </c>
      <c r="C29" s="52" t="s">
        <v>21</v>
      </c>
      <c r="D29" s="51" t="str">
        <f>VLOOKUP(J29,'Lista Zespołów'!$A$4:$E$72,3,FALSE)</f>
        <v>OLIMP TŁUSZCZ 2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5">
      <c r="A30" s="47">
        <v>6</v>
      </c>
      <c r="B30" s="51" t="str">
        <f>VLOOKUP(H30,'Lista Zespołów'!$A$4:$E$72,3,FALSE)</f>
        <v>OLIMP TŁUSZCZ 1</v>
      </c>
      <c r="C30" s="52" t="s">
        <v>21</v>
      </c>
      <c r="D30" s="51" t="str">
        <f>VLOOKUP(J30,'Lista Zespołów'!$A$4:$E$72,3,FALSE)</f>
        <v>LOS NOWY DWÓR MAZOWIECKI 1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LOS NOWY DWÓR MAZOWIECKI 1</v>
      </c>
      <c r="C32" s="52" t="s">
        <v>21</v>
      </c>
      <c r="D32" s="51" t="str">
        <f>VLOOKUP(J32,'Lista Zespołów'!$A$4:$E$72,3,FALSE)</f>
        <v>METRO WARSZAWA 3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5">
      <c r="A33" s="47">
        <v>8</v>
      </c>
      <c r="B33" s="51" t="str">
        <f>VLOOKUP(H33,'Lista Zespołów'!$A$4:$E$72,3,FALSE)</f>
        <v>OLIMP TŁUSZCZ 2</v>
      </c>
      <c r="C33" s="52" t="s">
        <v>21</v>
      </c>
      <c r="D33" s="51" t="str">
        <f>VLOOKUP(J33,'Lista Zespołów'!$A$4:$E$72,3,FALSE)</f>
        <v>OLIMP TŁUSZCZ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5">
      <c r="A34" s="47">
        <v>9</v>
      </c>
      <c r="B34" s="51" t="str">
        <f>VLOOKUP(H34,'Lista Zespołów'!$A$4:$E$72,3,FALSE)</f>
        <v>UKS PIĄTKA 2</v>
      </c>
      <c r="C34" s="52" t="s">
        <v>21</v>
      </c>
      <c r="D34" s="51" t="str">
        <f>VLOOKUP(J34,'Lista Zespołów'!$A$4:$E$72,3,FALSE)</f>
        <v>TRÓJKA KOBYŁKA 1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METRO WARSZAWA 3</v>
      </c>
      <c r="C36" s="52" t="s">
        <v>21</v>
      </c>
      <c r="D36" s="51" t="str">
        <f>VLOOKUP(J36,'Lista Zespołów'!$A$4:$E$72,3,FALSE)</f>
        <v>TRÓJKA KOBYŁKA 1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5">
      <c r="A37" s="47">
        <v>11</v>
      </c>
      <c r="B37" s="51" t="str">
        <f>VLOOKUP(H37,'Lista Zespołów'!$A$4:$E$72,3,FALSE)</f>
        <v>OLIMP TŁUSZCZ 1</v>
      </c>
      <c r="C37" s="52" t="s">
        <v>21</v>
      </c>
      <c r="D37" s="51" t="str">
        <f>VLOOKUP(J37,'Lista Zespołów'!$A$4:$E$72,3,FALSE)</f>
        <v>UKS PIĄTKA 2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7.5">
      <c r="A38" s="47">
        <v>12</v>
      </c>
      <c r="B38" s="51" t="str">
        <f>VLOOKUP(H38,'Lista Zespołów'!$A$4:$E$72,3,FALSE)</f>
        <v>LOS NOWY DWÓR MAZOWIECKI 1</v>
      </c>
      <c r="C38" s="54" t="s">
        <v>21</v>
      </c>
      <c r="D38" s="51" t="str">
        <f>VLOOKUP(J38,'Lista Zespołów'!$A$4:$E$72,3,FALSE)</f>
        <v>OLIMP TŁUSZCZ 2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OLIMP TŁUSZCZ 2</v>
      </c>
      <c r="C40" s="52" t="s">
        <v>21</v>
      </c>
      <c r="D40" s="51" t="str">
        <f>VLOOKUP(J40,'Lista Zespołów'!$A$4:$E$72,3,FALSE)</f>
        <v>METRO WARSZAWA 3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7.5">
      <c r="A41" s="47">
        <v>14</v>
      </c>
      <c r="B41" s="51" t="str">
        <f>VLOOKUP(H41,'Lista Zespołów'!$A$4:$E$72,3,FALSE)</f>
        <v>UKS PIĄTKA 2</v>
      </c>
      <c r="C41" s="54" t="s">
        <v>21</v>
      </c>
      <c r="D41" s="51" t="str">
        <f>VLOOKUP(J41,'Lista Zespołów'!$A$4:$E$72,3,FALSE)</f>
        <v>LOS NOWY DWÓR MAZOWIECKI 1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7.5">
      <c r="A42" s="47">
        <v>15</v>
      </c>
      <c r="B42" s="51" t="str">
        <f>VLOOKUP(H42,'Lista Zespołów'!$A$4:$E$72,3,FALSE)</f>
        <v>TRÓJKA KOBYŁKA 1</v>
      </c>
      <c r="C42" s="54" t="s">
        <v>21</v>
      </c>
      <c r="D42" s="51" t="str">
        <f>VLOOKUP(J42,'Lista Zespołów'!$A$4:$E$72,3,FALSE)</f>
        <v>OLIMP TŁUSZCZ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40" zoomScaleNormal="40" workbookViewId="0" topLeftCell="A7">
      <selection activeCell="S13" sqref="S13"/>
    </sheetView>
  </sheetViews>
  <sheetFormatPr defaultColWidth="9.140625" defaultRowHeight="15"/>
  <cols>
    <col min="1" max="1" width="9.57421875" style="0" customWidth="1"/>
    <col min="2" max="2" width="59.57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C</v>
      </c>
      <c r="L3" s="124"/>
      <c r="M3" s="50"/>
    </row>
    <row r="4" spans="1:13" ht="26.25" customHeight="1">
      <c r="A4" s="10">
        <v>1</v>
      </c>
      <c r="B4" s="11" t="str">
        <f>VLOOKUP($B$1&amp;A4,'Lista Zespołów'!$A$4:$E$72,3,FALSE)</f>
        <v>METRO WARSZAWA 2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99</v>
      </c>
      <c r="H4" s="34">
        <f>SUM(C$15:C$21)</f>
        <v>84</v>
      </c>
      <c r="I4" s="35">
        <f aca="true" t="shared" si="4" ref="I4:I7">_xlfn.IFERROR(G4/H4,0)</f>
        <v>1.1785714285714286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Zespołów'!$A$4:$E$72,3,FALSE)</f>
        <v>MDK WARSZAWA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102</v>
      </c>
      <c r="H5" s="31">
        <f>SUM(E$15:E$21)</f>
        <v>72</v>
      </c>
      <c r="I5" s="32">
        <f t="shared" si="4"/>
        <v>1.4166666666666667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Zespołów'!$A$4:$E$72,3,FALSE)</f>
        <v>LEGIA WARSZAWA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62</v>
      </c>
      <c r="H6" s="34">
        <f>SUM(G$15:G$21)</f>
        <v>101</v>
      </c>
      <c r="I6" s="35">
        <f t="shared" si="4"/>
        <v>0.6138613861386139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Zespołów'!$A$4:$E$72,3,FALSE)</f>
        <v>ISKRA WARSZAWA 1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101</v>
      </c>
      <c r="H7" s="31">
        <f>SUM(I$15:I$21)</f>
        <v>95</v>
      </c>
      <c r="I7" s="32">
        <f t="shared" si="4"/>
        <v>1.063157894736842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Zespołów'!$A$4:$E$72,3,FALSE)</f>
        <v>OLIMP OSTROŁĘKA 1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96</v>
      </c>
      <c r="H8" s="34">
        <f>SUM(K$15:K$21)</f>
        <v>84</v>
      </c>
      <c r="I8" s="35">
        <f>_xlfn.IFERROR(G8/H8,0)</f>
        <v>1.1428571428571428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Zespołów'!$A$4:$E$72,3,FALSE)</f>
        <v>VOLLEY RADZIEJOWICE 1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81</v>
      </c>
      <c r="H9" s="31">
        <f>SUM(M$15:M$21)</f>
        <v>105</v>
      </c>
      <c r="I9" s="32">
        <f aca="true" t="shared" si="7" ref="I9">_xlfn.IFERROR(G9/H9,0)</f>
        <v>0.7714285714285715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Zespołów'!$A$4:$E$72,3,FALSE)</f>
        <v>METRO WARSZAWA 2</v>
      </c>
      <c r="D14" s="116"/>
      <c r="E14" s="115" t="str">
        <f>VLOOKUP($B$1&amp;E13,'Lista Zespołów'!$A$4:$E$72,3,FALSE)</f>
        <v>MDK WARSZAWA 1</v>
      </c>
      <c r="F14" s="116"/>
      <c r="G14" s="115" t="str">
        <f>VLOOKUP($B$1&amp;G13,'Lista Zespołów'!$A$4:$E$72,3,FALSE)</f>
        <v>LEGIA WARSZAWA</v>
      </c>
      <c r="H14" s="116"/>
      <c r="I14" s="115" t="str">
        <f>VLOOKUP($B$1&amp;I13,'Lista Zespołów'!$A$4:$E$72,3,FALSE)</f>
        <v>ISKRA WARSZAWA 1</v>
      </c>
      <c r="J14" s="116"/>
      <c r="K14" s="121" t="str">
        <f>VLOOKUP($B$1&amp;K13,'Lista Zespołów'!$A$4:$E$72,3,FALSE)</f>
        <v>OLIMP OSTROŁĘKA 1</v>
      </c>
      <c r="L14" s="122"/>
      <c r="M14" s="115" t="str">
        <f>VLOOKUP($B$1&amp;M13,'Lista Zespołów'!$A$4:$E$72,3,FALSE)</f>
        <v>VOLLEY RADZIEJOWICE 1</v>
      </c>
      <c r="N14" s="116"/>
      <c r="O14" s="109"/>
      <c r="P14" s="110"/>
    </row>
    <row r="15" spans="1:16" ht="73.5" customHeight="1" thickBot="1">
      <c r="A15" s="70">
        <v>1</v>
      </c>
      <c r="B15" s="71" t="str">
        <f>VLOOKUP($B$1&amp;A15,'Lista Zespołów'!$A$4:$E$72,3,FALSE)</f>
        <v>METRO WARSZAWA 2</v>
      </c>
      <c r="C15" s="22" t="s">
        <v>16</v>
      </c>
      <c r="D15" s="23" t="s">
        <v>16</v>
      </c>
      <c r="E15" s="17">
        <v>15</v>
      </c>
      <c r="F15" s="27">
        <v>21</v>
      </c>
      <c r="G15" s="17">
        <v>21</v>
      </c>
      <c r="H15" s="27">
        <v>8</v>
      </c>
      <c r="I15" s="17">
        <v>21</v>
      </c>
      <c r="J15" s="27">
        <v>19</v>
      </c>
      <c r="K15" s="17">
        <v>21</v>
      </c>
      <c r="L15" s="27">
        <v>19</v>
      </c>
      <c r="M15" s="17">
        <v>21</v>
      </c>
      <c r="N15" s="27">
        <v>17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Zespołów'!$A$4:$E$72,3,FALSE)</f>
        <v>MDK WARSZAWA 1</v>
      </c>
      <c r="C16" s="76">
        <f>IF(F15="","",F15)</f>
        <v>21</v>
      </c>
      <c r="D16" s="77">
        <f>IF(E15="","",E15)</f>
        <v>15</v>
      </c>
      <c r="E16" s="24" t="s">
        <v>16</v>
      </c>
      <c r="F16" s="25" t="s">
        <v>16</v>
      </c>
      <c r="G16" s="21">
        <v>21</v>
      </c>
      <c r="H16" s="28">
        <v>7</v>
      </c>
      <c r="I16" s="21">
        <v>18</v>
      </c>
      <c r="J16" s="28">
        <v>21</v>
      </c>
      <c r="K16" s="21">
        <v>21</v>
      </c>
      <c r="L16" s="28">
        <v>14</v>
      </c>
      <c r="M16" s="21">
        <v>21</v>
      </c>
      <c r="N16" s="28">
        <v>15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Zespołów'!$A$4:$E$72,3,FALSE)</f>
        <v>LEGIA WARSZAWA</v>
      </c>
      <c r="C17" s="75">
        <f>IF(H15="","",H15)</f>
        <v>8</v>
      </c>
      <c r="D17" s="78">
        <f>IF(G15="","",G15)</f>
        <v>21</v>
      </c>
      <c r="E17" s="75">
        <f>IF(H16="","",H16)</f>
        <v>7</v>
      </c>
      <c r="F17" s="78">
        <f>IF(G16="","",G16)</f>
        <v>21</v>
      </c>
      <c r="G17" s="26" t="s">
        <v>16</v>
      </c>
      <c r="H17" s="23" t="s">
        <v>16</v>
      </c>
      <c r="I17" s="17">
        <v>19</v>
      </c>
      <c r="J17" s="27">
        <v>21</v>
      </c>
      <c r="K17" s="17">
        <v>7</v>
      </c>
      <c r="L17" s="27">
        <v>21</v>
      </c>
      <c r="M17" s="17">
        <v>21</v>
      </c>
      <c r="N17" s="27">
        <v>17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Zespołów'!$A$4:$E$72,3,FALSE)</f>
        <v>ISKRA WARSZAWA 1</v>
      </c>
      <c r="C18" s="76">
        <f>IF(J15="","",J15)</f>
        <v>19</v>
      </c>
      <c r="D18" s="77">
        <f>IF(I15="","",I15)</f>
        <v>21</v>
      </c>
      <c r="E18" s="76">
        <f>IF(J16="","",J16)</f>
        <v>21</v>
      </c>
      <c r="F18" s="77">
        <f>IF(I16="","",I16)</f>
        <v>18</v>
      </c>
      <c r="G18" s="76">
        <f>IF(J17="","",J17)</f>
        <v>21</v>
      </c>
      <c r="H18" s="77">
        <f>IF(I17="","",I17)</f>
        <v>19</v>
      </c>
      <c r="I18" s="24" t="s">
        <v>16</v>
      </c>
      <c r="J18" s="25" t="s">
        <v>16</v>
      </c>
      <c r="K18" s="21">
        <v>19</v>
      </c>
      <c r="L18" s="28">
        <v>21</v>
      </c>
      <c r="M18" s="21">
        <v>21</v>
      </c>
      <c r="N18" s="28">
        <v>16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OLIMP OSTROŁĘKA 1</v>
      </c>
      <c r="C19" s="76">
        <f>IF(L15="","",L15)</f>
        <v>19</v>
      </c>
      <c r="D19" s="77">
        <f>IF(K15="","",K15)</f>
        <v>21</v>
      </c>
      <c r="E19" s="76">
        <f>IF(L16="","",L16)</f>
        <v>14</v>
      </c>
      <c r="F19" s="77">
        <f>IF(K16="","",K16)</f>
        <v>21</v>
      </c>
      <c r="G19" s="76">
        <f>IF(L17="","",L17)</f>
        <v>21</v>
      </c>
      <c r="H19" s="77">
        <f>IF(K17="","",K17)</f>
        <v>7</v>
      </c>
      <c r="I19" s="76">
        <f>IF(L18="","",L18)</f>
        <v>21</v>
      </c>
      <c r="J19" s="77">
        <f>IF(K18="","",K18)</f>
        <v>19</v>
      </c>
      <c r="K19" s="24" t="s">
        <v>16</v>
      </c>
      <c r="L19" s="57" t="s">
        <v>16</v>
      </c>
      <c r="M19" s="17">
        <v>21</v>
      </c>
      <c r="N19" s="27">
        <v>16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Zespołów'!$A$4:$E$72,3,FALSE)</f>
        <v>VOLLEY RADZIEJOWICE 1</v>
      </c>
      <c r="C20" s="76">
        <f>IF(N15="","",N15)</f>
        <v>17</v>
      </c>
      <c r="D20" s="77">
        <f>IF(M15="","",M15)</f>
        <v>21</v>
      </c>
      <c r="E20" s="76">
        <f>IF(N16="","",N16)</f>
        <v>15</v>
      </c>
      <c r="F20" s="77">
        <f>IF(M16="","",M16)</f>
        <v>21</v>
      </c>
      <c r="G20" s="76">
        <f>IF(N17="","",N17)</f>
        <v>17</v>
      </c>
      <c r="H20" s="77">
        <f>IF(M17="","",M17)</f>
        <v>21</v>
      </c>
      <c r="I20" s="76">
        <f>IF(N18="","",N18)</f>
        <v>16</v>
      </c>
      <c r="J20" s="77">
        <f>IF(M18="","",M18)</f>
        <v>21</v>
      </c>
      <c r="K20" s="76">
        <f>IF(N19="","",N19)</f>
        <v>16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METRO WARSZAWA 2</v>
      </c>
      <c r="C24" s="52" t="s">
        <v>21</v>
      </c>
      <c r="D24" s="51" t="str">
        <f>VLOOKUP(J24,'Lista Zespołów'!$A$4:$E$72,3,FALSE)</f>
        <v>VOLLEY RADZIEJOWICE 1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5">
      <c r="A25" s="47">
        <v>2</v>
      </c>
      <c r="B25" s="51" t="str">
        <f>VLOOKUP(H25,'Lista Zespołów'!$A$4:$E$72,3,FALSE)</f>
        <v>MDK WARSZAWA 1</v>
      </c>
      <c r="C25" s="52" t="s">
        <v>21</v>
      </c>
      <c r="D25" s="51" t="str">
        <f>VLOOKUP(J25,'Lista Zespołów'!$A$4:$E$72,3,FALSE)</f>
        <v>OLIMP OSTROŁĘKA 1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5">
      <c r="A26" s="47">
        <v>3</v>
      </c>
      <c r="B26" s="51" t="str">
        <f>VLOOKUP(H26,'Lista Zespołów'!$A$4:$E$72,3,FALSE)</f>
        <v>LEGIA WARSZAWA</v>
      </c>
      <c r="C26" s="52" t="s">
        <v>21</v>
      </c>
      <c r="D26" s="51" t="str">
        <f>VLOOKUP(J26,'Lista Zespołów'!$A$4:$E$72,3,FALSE)</f>
        <v>ISKRA WARSZAWA 1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VOLLEY RADZIEJOWICE 1</v>
      </c>
      <c r="C28" s="52" t="s">
        <v>21</v>
      </c>
      <c r="D28" s="51" t="str">
        <f>VLOOKUP(J28,'Lista Zespołów'!$A$4:$E$72,3,FALSE)</f>
        <v>ISKRA WARSZAWA 1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5">
      <c r="A29" s="47">
        <v>5</v>
      </c>
      <c r="B29" s="51" t="str">
        <f>VLOOKUP(H29,'Lista Zespołów'!$A$4:$E$72,3,FALSE)</f>
        <v>OLIMP OSTROŁĘKA 1</v>
      </c>
      <c r="C29" s="52" t="s">
        <v>21</v>
      </c>
      <c r="D29" s="51" t="str">
        <f>VLOOKUP(J29,'Lista Zespołów'!$A$4:$E$72,3,FALSE)</f>
        <v>LEGIA WARSZAWA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5">
      <c r="A30" s="47">
        <v>6</v>
      </c>
      <c r="B30" s="51" t="str">
        <f>VLOOKUP(H30,'Lista Zespołów'!$A$4:$E$72,3,FALSE)</f>
        <v>METRO WARSZAWA 2</v>
      </c>
      <c r="C30" s="52" t="s">
        <v>21</v>
      </c>
      <c r="D30" s="51" t="str">
        <f>VLOOKUP(J30,'Lista Zespołów'!$A$4:$E$72,3,FALSE)</f>
        <v>MDK WARSZAWA 1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MDK WARSZAWA 1</v>
      </c>
      <c r="C32" s="52" t="s">
        <v>21</v>
      </c>
      <c r="D32" s="51" t="str">
        <f>VLOOKUP(J32,'Lista Zespołów'!$A$4:$E$72,3,FALSE)</f>
        <v>VOLLEY RADZIEJOWICE 1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5">
      <c r="A33" s="47">
        <v>8</v>
      </c>
      <c r="B33" s="51" t="str">
        <f>VLOOKUP(H33,'Lista Zespołów'!$A$4:$E$72,3,FALSE)</f>
        <v>LEGIA WARSZAWA</v>
      </c>
      <c r="C33" s="52" t="s">
        <v>21</v>
      </c>
      <c r="D33" s="51" t="str">
        <f>VLOOKUP(J33,'Lista Zespołów'!$A$4:$E$72,3,FALSE)</f>
        <v>METRO WARSZAWA 2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5">
      <c r="A34" s="47">
        <v>9</v>
      </c>
      <c r="B34" s="51" t="str">
        <f>VLOOKUP(H34,'Lista Zespołów'!$A$4:$E$72,3,FALSE)</f>
        <v>ISKRA WARSZAWA 1</v>
      </c>
      <c r="C34" s="52" t="s">
        <v>21</v>
      </c>
      <c r="D34" s="51" t="str">
        <f>VLOOKUP(J34,'Lista Zespołów'!$A$4:$E$72,3,FALSE)</f>
        <v>OLIMP OSTROŁĘKA 1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VOLLEY RADZIEJOWICE 1</v>
      </c>
      <c r="C36" s="52" t="s">
        <v>21</v>
      </c>
      <c r="D36" s="51" t="str">
        <f>VLOOKUP(J36,'Lista Zespołów'!$A$4:$E$72,3,FALSE)</f>
        <v>OLIMP OSTROŁĘKA 1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5">
      <c r="A37" s="47">
        <v>11</v>
      </c>
      <c r="B37" s="51" t="str">
        <f>VLOOKUP(H37,'Lista Zespołów'!$A$4:$E$72,3,FALSE)</f>
        <v>METRO WARSZAWA 2</v>
      </c>
      <c r="C37" s="52" t="s">
        <v>21</v>
      </c>
      <c r="D37" s="51" t="str">
        <f>VLOOKUP(J37,'Lista Zespołów'!$A$4:$E$72,3,FALSE)</f>
        <v>ISKRA WARSZAWA 1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7.5">
      <c r="A38" s="47">
        <v>12</v>
      </c>
      <c r="B38" s="51" t="str">
        <f>VLOOKUP(H38,'Lista Zespołów'!$A$4:$E$72,3,FALSE)</f>
        <v>MDK WARSZAWA 1</v>
      </c>
      <c r="C38" s="54" t="s">
        <v>21</v>
      </c>
      <c r="D38" s="51" t="str">
        <f>VLOOKUP(J38,'Lista Zespołów'!$A$4:$E$72,3,FALSE)</f>
        <v>LEGIA WARSZAWA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LEGIA WARSZAWA</v>
      </c>
      <c r="C40" s="52" t="s">
        <v>21</v>
      </c>
      <c r="D40" s="51" t="str">
        <f>VLOOKUP(J40,'Lista Zespołów'!$A$4:$E$72,3,FALSE)</f>
        <v>VOLLEY RADZIEJOWICE 1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7.5">
      <c r="A41" s="47">
        <v>14</v>
      </c>
      <c r="B41" s="51" t="str">
        <f>VLOOKUP(H41,'Lista Zespołów'!$A$4:$E$72,3,FALSE)</f>
        <v>ISKRA WARSZAWA 1</v>
      </c>
      <c r="C41" s="54" t="s">
        <v>21</v>
      </c>
      <c r="D41" s="51" t="str">
        <f>VLOOKUP(J41,'Lista Zespołów'!$A$4:$E$72,3,FALSE)</f>
        <v>MDK WARSZAWA 1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7.5">
      <c r="A42" s="47">
        <v>15</v>
      </c>
      <c r="B42" s="51" t="str">
        <f>VLOOKUP(H42,'Lista Zespołów'!$A$4:$E$72,3,FALSE)</f>
        <v>OLIMP OSTROŁĘKA 1</v>
      </c>
      <c r="C42" s="56" t="s">
        <v>21</v>
      </c>
      <c r="D42" s="51" t="str">
        <f>VLOOKUP(J42,'Lista Zespołów'!$A$4:$E$72,3,FALSE)</f>
        <v>METRO WARSZAWA 2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tabSelected="1" zoomScale="40" zoomScaleNormal="40" workbookViewId="0" topLeftCell="A12">
      <selection activeCell="S17" sqref="S17"/>
    </sheetView>
  </sheetViews>
  <sheetFormatPr defaultColWidth="9.140625" defaultRowHeight="15"/>
  <cols>
    <col min="1" max="1" width="9.574218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D</v>
      </c>
      <c r="L3" s="124"/>
      <c r="M3" s="50"/>
    </row>
    <row r="4" spans="1:13" ht="26.25" customHeight="1">
      <c r="A4" s="10">
        <v>1</v>
      </c>
      <c r="B4" s="11" t="str">
        <f>VLOOKUP($B$1&amp;A4,'Lista Zespołów'!$A$4:$E$72,3,FALSE)</f>
        <v>OLIMP OSTROŁĘKA 2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101</v>
      </c>
      <c r="H4" s="34">
        <f>SUM(C$15:C$21)</f>
        <v>95</v>
      </c>
      <c r="I4" s="35">
        <f aca="true" t="shared" si="4" ref="I4:I7">_xlfn.IFERROR(G4/H4,0)</f>
        <v>1.063157894736842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Zespołów'!$A$4:$E$72,3,FALSE)</f>
        <v>TRÓJKA KOBYŁKA 2</v>
      </c>
      <c r="C5" s="30">
        <f t="shared" si="0"/>
        <v>2</v>
      </c>
      <c r="D5" s="31">
        <f t="shared" si="1"/>
        <v>1</v>
      </c>
      <c r="E5" s="31">
        <f t="shared" si="2"/>
        <v>4</v>
      </c>
      <c r="F5" s="31">
        <f t="shared" si="3"/>
        <v>5</v>
      </c>
      <c r="G5" s="31">
        <f>SUM(F$15:F$21)</f>
        <v>71</v>
      </c>
      <c r="H5" s="31">
        <f>SUM(E$15:E$21)</f>
        <v>103</v>
      </c>
      <c r="I5" s="32">
        <f t="shared" si="4"/>
        <v>0.6893203883495146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Zespołów'!$A$4:$E$72,3,FALSE)</f>
        <v>WTS WARKA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93</v>
      </c>
      <c r="H6" s="34">
        <f>SUM(G$15:G$21)</f>
        <v>92</v>
      </c>
      <c r="I6" s="35">
        <f t="shared" si="4"/>
        <v>1.0108695652173914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Zespołów'!$A$4:$E$72,3,FALSE)</f>
        <v>ISKRA WARSZAWA 2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105</v>
      </c>
      <c r="H7" s="31">
        <f>SUM(I$15:I$21)</f>
        <v>69</v>
      </c>
      <c r="I7" s="32">
        <f t="shared" si="4"/>
        <v>1.5217391304347827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Zespołów'!$A$4:$E$72,3,FALSE)</f>
        <v>MMKS MIŃSK MAZOWIECKI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95</v>
      </c>
      <c r="H8" s="34">
        <f>SUM(K$15:K$21)</f>
        <v>105</v>
      </c>
      <c r="I8" s="35">
        <f>_xlfn.IFERROR(G8/H8,0)</f>
        <v>0.9047619047619048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Zespołów'!$A$4:$E$72,3,FALSE)</f>
        <v>OLIMP TŁUSZCZ 3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94</v>
      </c>
      <c r="H9" s="31">
        <f>SUM(M$15:M$21)</f>
        <v>95</v>
      </c>
      <c r="I9" s="32">
        <f aca="true" t="shared" si="7" ref="I9">_xlfn.IFERROR(G9/H9,0)</f>
        <v>0.9894736842105263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6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Zespołów'!$A$4:$E$72,3,FALSE)</f>
        <v>OLIMP OSTROŁĘKA 2</v>
      </c>
      <c r="D14" s="116"/>
      <c r="E14" s="115" t="str">
        <f>VLOOKUP($B$1&amp;E13,'Lista Zespołów'!$A$4:$E$72,3,FALSE)</f>
        <v>TRÓJKA KOBYŁKA 2</v>
      </c>
      <c r="F14" s="116"/>
      <c r="G14" s="115" t="str">
        <f>VLOOKUP($B$1&amp;G13,'Lista Zespołów'!$A$4:$E$72,3,FALSE)</f>
        <v>WTS WARKA</v>
      </c>
      <c r="H14" s="116"/>
      <c r="I14" s="115" t="str">
        <f>VLOOKUP($B$1&amp;I13,'Lista Zespołów'!$A$4:$E$72,3,FALSE)</f>
        <v>ISKRA WARSZAWA 2</v>
      </c>
      <c r="J14" s="116"/>
      <c r="K14" s="121" t="str">
        <f>VLOOKUP($B$1&amp;K13,'Lista Zespołów'!$A$4:$E$72,3,FALSE)</f>
        <v>MMKS MIŃSK MAZOWIECKI 1</v>
      </c>
      <c r="L14" s="122"/>
      <c r="M14" s="115" t="str">
        <f>VLOOKUP($B$1&amp;M13,'Lista Zespołów'!$A$4:$E$72,3,FALSE)</f>
        <v>OLIMP TŁUSZCZ 3</v>
      </c>
      <c r="N14" s="116"/>
      <c r="O14" s="109"/>
      <c r="P14" s="110"/>
    </row>
    <row r="15" spans="1:16" ht="73.5" customHeight="1" thickBot="1">
      <c r="A15" s="70">
        <v>1</v>
      </c>
      <c r="B15" s="71" t="str">
        <f>VLOOKUP($B$1&amp;A15,'Lista Zespołów'!$A$4:$E$72,3,FALSE)</f>
        <v>OLIMP OSTROŁĘKA 2</v>
      </c>
      <c r="C15" s="22" t="s">
        <v>16</v>
      </c>
      <c r="D15" s="23" t="s">
        <v>16</v>
      </c>
      <c r="E15" s="17">
        <v>21</v>
      </c>
      <c r="F15" s="27">
        <v>15</v>
      </c>
      <c r="G15" s="17">
        <v>21</v>
      </c>
      <c r="H15" s="27">
        <v>15</v>
      </c>
      <c r="I15" s="17">
        <v>15</v>
      </c>
      <c r="J15" s="27">
        <v>21</v>
      </c>
      <c r="K15" s="17">
        <v>23</v>
      </c>
      <c r="L15" s="27">
        <v>21</v>
      </c>
      <c r="M15" s="17">
        <v>21</v>
      </c>
      <c r="N15" s="27">
        <v>23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Zespołów'!$A$4:$E$72,3,FALSE)</f>
        <v>TRÓJKA KOBYŁKA 2</v>
      </c>
      <c r="C16" s="76">
        <f>IF(F15="","",F15)</f>
        <v>15</v>
      </c>
      <c r="D16" s="77">
        <f>IF(E15="","",E15)</f>
        <v>21</v>
      </c>
      <c r="E16" s="24" t="s">
        <v>16</v>
      </c>
      <c r="F16" s="25" t="s">
        <v>16</v>
      </c>
      <c r="G16" s="21">
        <v>12</v>
      </c>
      <c r="H16" s="28">
        <v>21</v>
      </c>
      <c r="I16" s="21">
        <v>12</v>
      </c>
      <c r="J16" s="28">
        <v>21</v>
      </c>
      <c r="K16" s="21">
        <v>21</v>
      </c>
      <c r="L16" s="28">
        <v>19</v>
      </c>
      <c r="M16" s="21">
        <v>11</v>
      </c>
      <c r="N16" s="28">
        <v>21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Zespołów'!$A$4:$E$72,3,FALSE)</f>
        <v>WTS WARKA</v>
      </c>
      <c r="C17" s="75">
        <f>IF(H15="","",H15)</f>
        <v>15</v>
      </c>
      <c r="D17" s="78">
        <f>IF(G15="","",G15)</f>
        <v>21</v>
      </c>
      <c r="E17" s="75">
        <f>IF(H16="","",H16)</f>
        <v>21</v>
      </c>
      <c r="F17" s="78">
        <f>IF(G16="","",G16)</f>
        <v>12</v>
      </c>
      <c r="G17" s="26" t="s">
        <v>16</v>
      </c>
      <c r="H17" s="23" t="s">
        <v>16</v>
      </c>
      <c r="I17" s="17">
        <v>14</v>
      </c>
      <c r="J17" s="27">
        <v>21</v>
      </c>
      <c r="K17" s="17">
        <v>22</v>
      </c>
      <c r="L17" s="27">
        <v>20</v>
      </c>
      <c r="M17" s="17">
        <v>21</v>
      </c>
      <c r="N17" s="27">
        <v>18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Zespołów'!$A$4:$E$72,3,FALSE)</f>
        <v>ISKRA WARSZAWA 2</v>
      </c>
      <c r="C18" s="76">
        <f>IF(J15="","",J15)</f>
        <v>21</v>
      </c>
      <c r="D18" s="77">
        <f>IF(I15="","",I15)</f>
        <v>15</v>
      </c>
      <c r="E18" s="76">
        <f>IF(J16="","",J16)</f>
        <v>21</v>
      </c>
      <c r="F18" s="77">
        <f>IF(I16="","",I16)</f>
        <v>12</v>
      </c>
      <c r="G18" s="76">
        <f>IF(J17="","",J17)</f>
        <v>21</v>
      </c>
      <c r="H18" s="77">
        <f>IF(I17="","",I17)</f>
        <v>14</v>
      </c>
      <c r="I18" s="24" t="s">
        <v>16</v>
      </c>
      <c r="J18" s="25" t="s">
        <v>16</v>
      </c>
      <c r="K18" s="21">
        <v>21</v>
      </c>
      <c r="L18" s="28">
        <v>14</v>
      </c>
      <c r="M18" s="21">
        <v>21</v>
      </c>
      <c r="N18" s="28">
        <v>14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MMKS MIŃSK MAZOWIECKI 1</v>
      </c>
      <c r="C19" s="76">
        <f>IF(L15="","",L15)</f>
        <v>21</v>
      </c>
      <c r="D19" s="77">
        <f>IF(K15="","",K15)</f>
        <v>23</v>
      </c>
      <c r="E19" s="76">
        <f>IF(L16="","",L16)</f>
        <v>19</v>
      </c>
      <c r="F19" s="77">
        <f>IF(K16="","",K16)</f>
        <v>21</v>
      </c>
      <c r="G19" s="76">
        <f>IF(L17="","",L17)</f>
        <v>20</v>
      </c>
      <c r="H19" s="77">
        <f>IF(K17="","",K17)</f>
        <v>22</v>
      </c>
      <c r="I19" s="76">
        <f>IF(L18="","",L18)</f>
        <v>14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18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Zespołów'!$A$4:$E$72,3,FALSE)</f>
        <v>OLIMP TŁUSZCZ 3</v>
      </c>
      <c r="C20" s="76">
        <f>IF(N15="","",N15)</f>
        <v>23</v>
      </c>
      <c r="D20" s="77">
        <f>IF(M15="","",M15)</f>
        <v>21</v>
      </c>
      <c r="E20" s="76">
        <f>IF(N16="","",N16)</f>
        <v>21</v>
      </c>
      <c r="F20" s="77">
        <f>IF(M16="","",M16)</f>
        <v>11</v>
      </c>
      <c r="G20" s="76">
        <f>IF(N17="","",N17)</f>
        <v>18</v>
      </c>
      <c r="H20" s="77">
        <f>IF(M17="","",M17)</f>
        <v>21</v>
      </c>
      <c r="I20" s="76">
        <f>IF(N18="","",N18)</f>
        <v>14</v>
      </c>
      <c r="J20" s="77">
        <f>IF(M18="","",M18)</f>
        <v>21</v>
      </c>
      <c r="K20" s="76">
        <f>IF(N19="","",N19)</f>
        <v>18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OLIMP OSTROŁĘKA 2</v>
      </c>
      <c r="C24" s="52" t="s">
        <v>21</v>
      </c>
      <c r="D24" s="51" t="str">
        <f>VLOOKUP(J24,'Lista Zespołów'!$A$4:$E$72,3,FALSE)</f>
        <v>OLIMP TŁUSZCZ 3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5">
      <c r="A25" s="47">
        <v>2</v>
      </c>
      <c r="B25" s="51" t="str">
        <f>VLOOKUP(H25,'Lista Zespołów'!$A$4:$E$72,3,FALSE)</f>
        <v>TRÓJKA KOBYŁKA 2</v>
      </c>
      <c r="C25" s="52" t="s">
        <v>21</v>
      </c>
      <c r="D25" s="51" t="str">
        <f>VLOOKUP(J25,'Lista Zespołów'!$A$4:$E$72,3,FALSE)</f>
        <v>MMKS MIŃSK MAZOWIECKI 1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5">
      <c r="A26" s="47">
        <v>3</v>
      </c>
      <c r="B26" s="51" t="str">
        <f>VLOOKUP(H26,'Lista Zespołów'!$A$4:$E$72,3,FALSE)</f>
        <v>WTS WARKA</v>
      </c>
      <c r="C26" s="52" t="s">
        <v>21</v>
      </c>
      <c r="D26" s="51" t="str">
        <f>VLOOKUP(J26,'Lista Zespołów'!$A$4:$E$72,3,FALSE)</f>
        <v>ISKRA WARSZAWA 2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OLIMP TŁUSZCZ 3</v>
      </c>
      <c r="C28" s="52" t="s">
        <v>21</v>
      </c>
      <c r="D28" s="51" t="str">
        <f>VLOOKUP(J28,'Lista Zespołów'!$A$4:$E$72,3,FALSE)</f>
        <v>ISKRA WARSZAWA 2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5">
      <c r="A29" s="47">
        <v>5</v>
      </c>
      <c r="B29" s="51" t="str">
        <f>VLOOKUP(H29,'Lista Zespołów'!$A$4:$E$72,3,FALSE)</f>
        <v>MMKS MIŃSK MAZOWIECKI 1</v>
      </c>
      <c r="C29" s="52" t="s">
        <v>21</v>
      </c>
      <c r="D29" s="51" t="str">
        <f>VLOOKUP(J29,'Lista Zespołów'!$A$4:$E$72,3,FALSE)</f>
        <v>WTS WARKA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5">
      <c r="A30" s="47">
        <v>6</v>
      </c>
      <c r="B30" s="51" t="str">
        <f>VLOOKUP(H30,'Lista Zespołów'!$A$4:$E$72,3,FALSE)</f>
        <v>OLIMP OSTROŁĘKA 2</v>
      </c>
      <c r="C30" s="52" t="s">
        <v>21</v>
      </c>
      <c r="D30" s="51" t="str">
        <f>VLOOKUP(J30,'Lista Zespołów'!$A$4:$E$72,3,FALSE)</f>
        <v>TRÓJKA KOBYŁKA 2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TRÓJKA KOBYŁKA 2</v>
      </c>
      <c r="C32" s="52" t="s">
        <v>21</v>
      </c>
      <c r="D32" s="51" t="str">
        <f>VLOOKUP(J32,'Lista Zespołów'!$A$4:$E$72,3,FALSE)</f>
        <v>OLIMP TŁUSZCZ 3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5">
      <c r="A33" s="47">
        <v>8</v>
      </c>
      <c r="B33" s="51" t="str">
        <f>VLOOKUP(H33,'Lista Zespołów'!$A$4:$E$72,3,FALSE)</f>
        <v>WTS WARKA</v>
      </c>
      <c r="C33" s="52" t="s">
        <v>21</v>
      </c>
      <c r="D33" s="51" t="str">
        <f>VLOOKUP(J33,'Lista Zespołów'!$A$4:$E$72,3,FALSE)</f>
        <v>OLIMP OSTROŁĘKA 2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5">
      <c r="A34" s="47">
        <v>9</v>
      </c>
      <c r="B34" s="51" t="str">
        <f>VLOOKUP(H34,'Lista Zespołów'!$A$4:$E$72,3,FALSE)</f>
        <v>ISKRA WARSZAWA 2</v>
      </c>
      <c r="C34" s="52" t="s">
        <v>21</v>
      </c>
      <c r="D34" s="51" t="str">
        <f>VLOOKUP(J34,'Lista Zespołów'!$A$4:$E$72,3,FALSE)</f>
        <v>MMKS MIŃSK MAZOWIECKI 1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OLIMP TŁUSZCZ 3</v>
      </c>
      <c r="C36" s="52" t="s">
        <v>21</v>
      </c>
      <c r="D36" s="51" t="str">
        <f>VLOOKUP(J36,'Lista Zespołów'!$A$4:$E$72,3,FALSE)</f>
        <v>MMKS MIŃSK MAZOWIECKI 1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5">
      <c r="A37" s="47">
        <v>11</v>
      </c>
      <c r="B37" s="51" t="str">
        <f>VLOOKUP(H37,'Lista Zespołów'!$A$4:$E$72,3,FALSE)</f>
        <v>OLIMP OSTROŁĘKA 2</v>
      </c>
      <c r="C37" s="52" t="s">
        <v>21</v>
      </c>
      <c r="D37" s="51" t="str">
        <f>VLOOKUP(J37,'Lista Zespołów'!$A$4:$E$72,3,FALSE)</f>
        <v>ISKRA WARSZAWA 2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7.5">
      <c r="A38" s="47">
        <v>12</v>
      </c>
      <c r="B38" s="51" t="str">
        <f>VLOOKUP(H38,'Lista Zespołów'!$A$4:$E$72,3,FALSE)</f>
        <v>TRÓJKA KOBYŁKA 2</v>
      </c>
      <c r="C38" s="54" t="s">
        <v>21</v>
      </c>
      <c r="D38" s="51" t="str">
        <f>VLOOKUP(J38,'Lista Zespołów'!$A$4:$E$72,3,FALSE)</f>
        <v>WTS WARKA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WTS WARKA</v>
      </c>
      <c r="C40" s="52" t="s">
        <v>21</v>
      </c>
      <c r="D40" s="51" t="str">
        <f>VLOOKUP(J40,'Lista Zespołów'!$A$4:$E$72,3,FALSE)</f>
        <v>OLIMP TŁUSZCZ 3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7.5">
      <c r="A41" s="47">
        <v>14</v>
      </c>
      <c r="B41" s="51" t="str">
        <f>VLOOKUP(H41,'Lista Zespołów'!$A$4:$E$72,3,FALSE)</f>
        <v>ISKRA WARSZAWA 2</v>
      </c>
      <c r="C41" s="54" t="s">
        <v>21</v>
      </c>
      <c r="D41" s="51" t="str">
        <f>VLOOKUP(J41,'Lista Zespołów'!$A$4:$E$72,3,FALSE)</f>
        <v>TRÓJKA KOBYŁKA 2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7.5">
      <c r="A42" s="47">
        <v>15</v>
      </c>
      <c r="B42" s="51" t="str">
        <f>VLOOKUP(H42,'Lista Zespołów'!$A$4:$E$72,3,FALSE)</f>
        <v>MMKS MIŃSK MAZOWIECKI 1</v>
      </c>
      <c r="C42" s="56" t="s">
        <v>21</v>
      </c>
      <c r="D42" s="51" t="str">
        <f>VLOOKUP(J42,'Lista Zespołów'!$A$4:$E$72,3,FALSE)</f>
        <v>OLIMP OSTROŁĘKA 2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showGridLines="0" zoomScale="40" zoomScaleNormal="40" workbookViewId="0" topLeftCell="A2">
      <selection activeCell="S17" sqref="S17"/>
    </sheetView>
  </sheetViews>
  <sheetFormatPr defaultColWidth="9.140625" defaultRowHeight="15"/>
  <cols>
    <col min="1" max="1" width="9.57421875" style="0" customWidth="1"/>
    <col min="2" max="2" width="56.7109375" style="0" bestFit="1" customWidth="1"/>
    <col min="3" max="3" width="20.00390625" style="0" customWidth="1"/>
    <col min="4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E</v>
      </c>
      <c r="L3" s="124"/>
      <c r="M3" s="50"/>
    </row>
    <row r="4" spans="1:13" ht="26.25" customHeight="1">
      <c r="A4" s="10">
        <v>1</v>
      </c>
      <c r="B4" s="11" t="str">
        <f>VLOOKUP($B$1&amp;A4,'Lista Zespołów'!$A$4:$E$72,3,FALSE)</f>
        <v>WRZOS MIĘDZYBORÓW</v>
      </c>
      <c r="C4" s="33">
        <f aca="true" t="shared" si="0" ref="C4:C7">D4*$E$1+E4*$G$1</f>
        <v>8</v>
      </c>
      <c r="D4" s="34">
        <f aca="true" t="shared" si="1" ref="D4:D9">IF($C14&gt;$D14,1,0)+IF($E14&gt;$F14,1,0)+IF($G14&gt;$H14,1,0)+IF($I14&gt;$J14,1,0)+IF($K14&gt;$L14,1,0)+IF($M14&gt;$N14,1,0)+IF($O14&gt;$P14,1,0)</f>
        <v>4</v>
      </c>
      <c r="E4" s="34">
        <f aca="true" t="shared" si="2" ref="E4:E9">IF($C14&lt;$D14,1,0)+IF($E14&lt;$F14,1,0)+IF($G14&lt;$H14,1,0)+IF($I14&lt;$J14,1,0)+IF($K14&lt;$L14,1,0)+IF($M14&lt;$N14,1,0)+IF($O14&lt;$P14,1,0)</f>
        <v>1</v>
      </c>
      <c r="F4" s="34">
        <f aca="true" t="shared" si="3" ref="F4:F7">E4+D4</f>
        <v>5</v>
      </c>
      <c r="G4" s="34">
        <f>SUM(D$14:D$19)</f>
        <v>100</v>
      </c>
      <c r="H4" s="34">
        <f>SUM(C$14:C$19)</f>
        <v>90</v>
      </c>
      <c r="I4" s="35">
        <f aca="true" t="shared" si="4" ref="I4:I7">_xlfn.IFERROR(G4/H4,0)</f>
        <v>1.1111111111111112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Zespołów'!$A$4:$E$72,3,FALSE)</f>
        <v>RCS RADOM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SUM(F$14:F$19)</f>
        <v>93</v>
      </c>
      <c r="H5" s="31">
        <f>SUM(E$14:E$19)</f>
        <v>87</v>
      </c>
      <c r="I5" s="32">
        <f t="shared" si="4"/>
        <v>1.0689655172413792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Zespołów'!$A$4:$E$72,3,FALSE)</f>
        <v>UKS PIĄTKA 3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SUM(H$14:H$19)</f>
        <v>85</v>
      </c>
      <c r="H6" s="34">
        <f>SUM(G$14:G$19)</f>
        <v>101</v>
      </c>
      <c r="I6" s="35">
        <f t="shared" si="4"/>
        <v>0.8415841584158416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Zespołów'!$A$4:$E$72,3,FALSE)</f>
        <v>G8 BIELANY 1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SUM(J$14:J$19)</f>
        <v>101</v>
      </c>
      <c r="H7" s="31">
        <f>SUM(I$14:I$19)</f>
        <v>91</v>
      </c>
      <c r="I7" s="32">
        <f t="shared" si="4"/>
        <v>1.10989010989011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Zespołów'!$A$4:$E$72,3,FALSE)</f>
        <v>SPARTA GRODZISK MAZOWIECKI 1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SUM(L$14:L$19)</f>
        <v>95</v>
      </c>
      <c r="H8" s="34">
        <f>SUM(K$14:K$19)</f>
        <v>87</v>
      </c>
      <c r="I8" s="35">
        <f>_xlfn.IFERROR(G8/H8,0)</f>
        <v>1.0919540229885059</v>
      </c>
      <c r="K8" s="124"/>
      <c r="L8" s="124"/>
      <c r="M8" s="50"/>
    </row>
    <row r="9" spans="1:9" ht="26">
      <c r="A9" s="12">
        <v>6</v>
      </c>
      <c r="B9" s="12" t="str">
        <f>VLOOKUP($B$1&amp;A9,'Lista Zespołów'!$A$4:$E$72,3,FALSE)</f>
        <v>LOS NOWY DWÓR MAZOWIECKI 2</v>
      </c>
      <c r="C9" s="12">
        <f>D9*$E$1+E9*$G$1</f>
        <v>2</v>
      </c>
      <c r="D9" s="12">
        <v>1</v>
      </c>
      <c r="E9" s="12">
        <v>4</v>
      </c>
      <c r="F9" s="12">
        <v>5</v>
      </c>
      <c r="G9" s="12">
        <f>SUM(L$14:L$19)</f>
        <v>95</v>
      </c>
      <c r="H9" s="12">
        <f>SUM(K$14:K$19)</f>
        <v>87</v>
      </c>
      <c r="I9" s="12">
        <f>_xlfn.IFERROR(G9/H9,0)</f>
        <v>1.0919540229885059</v>
      </c>
    </row>
    <row r="10" spans="1:4" ht="21">
      <c r="A10" s="2" t="str">
        <f>"Mecze grupy "&amp;$B$1</f>
        <v>Mecze grupy E</v>
      </c>
      <c r="D10" s="2"/>
    </row>
    <row r="11" spans="1:14" ht="18.75" customHeight="1" thickBot="1">
      <c r="A11" s="117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6" ht="26">
      <c r="A12" s="14" t="s">
        <v>9</v>
      </c>
      <c r="B12" s="16"/>
      <c r="C12" s="119">
        <v>1</v>
      </c>
      <c r="D12" s="120"/>
      <c r="E12" s="119">
        <v>2</v>
      </c>
      <c r="F12" s="120"/>
      <c r="G12" s="119">
        <v>3</v>
      </c>
      <c r="H12" s="120"/>
      <c r="I12" s="119">
        <v>4</v>
      </c>
      <c r="J12" s="120"/>
      <c r="K12" s="119">
        <v>5</v>
      </c>
      <c r="L12" s="120"/>
      <c r="M12" s="111">
        <v>6</v>
      </c>
      <c r="N12" s="112"/>
      <c r="O12" s="111"/>
      <c r="P12" s="112"/>
    </row>
    <row r="13" spans="1:16" ht="51.75" customHeight="1" thickBot="1">
      <c r="A13" s="15"/>
      <c r="B13" s="65" t="s">
        <v>1</v>
      </c>
      <c r="C13" s="115" t="str">
        <f>VLOOKUP($B$1&amp;C12,'Lista Zespołów'!$A$4:$E$72,3,FALSE)</f>
        <v>WRZOS MIĘDZYBORÓW</v>
      </c>
      <c r="D13" s="116"/>
      <c r="E13" s="115" t="str">
        <f>VLOOKUP($B$1&amp;E12,'Lista Zespołów'!$A$4:$E$72,3,FALSE)</f>
        <v>RCS RADOM</v>
      </c>
      <c r="F13" s="116"/>
      <c r="G13" s="115" t="str">
        <f>VLOOKUP($B$1&amp;G12,'Lista Zespołów'!$A$4:$E$72,3,FALSE)</f>
        <v>UKS PIĄTKA 3</v>
      </c>
      <c r="H13" s="116"/>
      <c r="I13" s="115" t="str">
        <f>VLOOKUP($B$1&amp;I12,'Lista Zespołów'!$A$4:$E$72,3,FALSE)</f>
        <v>G8 BIELANY 1</v>
      </c>
      <c r="J13" s="116"/>
      <c r="K13" s="121" t="str">
        <f>VLOOKUP($B$1&amp;K12,'Lista Zespołów'!$A$4:$E$72,3,FALSE)</f>
        <v>SPARTA GRODZISK MAZOWIECKI 1</v>
      </c>
      <c r="L13" s="122"/>
      <c r="M13" s="115" t="str">
        <f>VLOOKUP($B$1&amp;M12,'Lista Zespołów'!$A$4:$E$72,3,FALSE)</f>
        <v>LOS NOWY DWÓR MAZOWIECKI 2</v>
      </c>
      <c r="N13" s="116"/>
      <c r="O13" s="109"/>
      <c r="P13" s="110"/>
    </row>
    <row r="14" spans="1:16" ht="73.5" customHeight="1" thickBot="1">
      <c r="A14" s="70">
        <v>1</v>
      </c>
      <c r="B14" s="96" t="str">
        <f>VLOOKUP($B$1&amp;A14,'Lista Zespołów'!$A$4:$E$72,3,FALSE)</f>
        <v>WRZOS MIĘDZYBORÓW</v>
      </c>
      <c r="C14" s="22" t="s">
        <v>16</v>
      </c>
      <c r="D14" s="23" t="s">
        <v>16</v>
      </c>
      <c r="E14" s="17">
        <v>16</v>
      </c>
      <c r="F14" s="27">
        <v>21</v>
      </c>
      <c r="G14" s="17">
        <v>21</v>
      </c>
      <c r="H14" s="27">
        <v>18</v>
      </c>
      <c r="I14" s="17">
        <v>21</v>
      </c>
      <c r="J14" s="27">
        <v>19</v>
      </c>
      <c r="K14" s="17">
        <v>21</v>
      </c>
      <c r="L14" s="27">
        <v>15</v>
      </c>
      <c r="M14" s="17">
        <v>21</v>
      </c>
      <c r="N14" s="27">
        <v>17</v>
      </c>
      <c r="O14" s="17"/>
      <c r="P14" s="27"/>
    </row>
    <row r="15" spans="1:16" ht="73.5" customHeight="1" thickBot="1">
      <c r="A15" s="72">
        <v>2</v>
      </c>
      <c r="B15" s="74" t="str">
        <f>VLOOKUP($B$1&amp;A15,'Lista Zespołów'!$A$4:$E$72,3,FALSE)</f>
        <v>RCS RADOM</v>
      </c>
      <c r="C15" s="76">
        <f>IF(F14="","",F14)</f>
        <v>21</v>
      </c>
      <c r="D15" s="77">
        <f>IF(E14="","",E14)</f>
        <v>16</v>
      </c>
      <c r="E15" s="24" t="s">
        <v>16</v>
      </c>
      <c r="F15" s="25" t="s">
        <v>16</v>
      </c>
      <c r="G15" s="21">
        <v>17</v>
      </c>
      <c r="H15" s="28">
        <v>21</v>
      </c>
      <c r="I15" s="21">
        <v>13</v>
      </c>
      <c r="J15" s="28">
        <v>21</v>
      </c>
      <c r="K15" s="21">
        <v>21</v>
      </c>
      <c r="L15" s="28">
        <v>17</v>
      </c>
      <c r="M15" s="21">
        <v>21</v>
      </c>
      <c r="N15" s="28">
        <v>12</v>
      </c>
      <c r="O15" s="21"/>
      <c r="P15" s="28"/>
    </row>
    <row r="16" spans="1:16" ht="73.5" customHeight="1" thickBot="1">
      <c r="A16" s="70">
        <v>3</v>
      </c>
      <c r="B16" s="96" t="str">
        <f>VLOOKUP($B$1&amp;A16,'Lista Zespołów'!$A$4:$E$72,3,FALSE)</f>
        <v>UKS PIĄTKA 3</v>
      </c>
      <c r="C16" s="75">
        <f>IF(H14="","",H14)</f>
        <v>18</v>
      </c>
      <c r="D16" s="78">
        <f>IF(G14="","",G14)</f>
        <v>21</v>
      </c>
      <c r="E16" s="75">
        <f>IF(H15="","",H15)</f>
        <v>21</v>
      </c>
      <c r="F16" s="78">
        <f>IF(G15="","",G15)</f>
        <v>17</v>
      </c>
      <c r="G16" s="26" t="s">
        <v>16</v>
      </c>
      <c r="H16" s="23" t="s">
        <v>16</v>
      </c>
      <c r="I16" s="17">
        <v>16</v>
      </c>
      <c r="J16" s="27">
        <v>21</v>
      </c>
      <c r="K16" s="17">
        <v>13</v>
      </c>
      <c r="L16" s="27">
        <v>21</v>
      </c>
      <c r="M16" s="17">
        <v>17</v>
      </c>
      <c r="N16" s="27">
        <v>21</v>
      </c>
      <c r="O16" s="17"/>
      <c r="P16" s="27"/>
    </row>
    <row r="17" spans="1:16" ht="73.5" customHeight="1" thickBot="1">
      <c r="A17" s="72">
        <v>4</v>
      </c>
      <c r="B17" s="74" t="str">
        <f>VLOOKUP($B$1&amp;A17,'Lista Zespołów'!$A$4:$E$72,3,FALSE)</f>
        <v>G8 BIELANY 1</v>
      </c>
      <c r="C17" s="76">
        <f>IF(J14="","",J14)</f>
        <v>19</v>
      </c>
      <c r="D17" s="77">
        <f>IF(I14="","",I14)</f>
        <v>21</v>
      </c>
      <c r="E17" s="76">
        <f>IF(J15="","",J15)</f>
        <v>21</v>
      </c>
      <c r="F17" s="77">
        <f>IF(I15="","",I15)</f>
        <v>13</v>
      </c>
      <c r="G17" s="76">
        <f>IF(J16="","",J16)</f>
        <v>21</v>
      </c>
      <c r="H17" s="77">
        <f>IF(I16="","",I16)</f>
        <v>16</v>
      </c>
      <c r="I17" s="24" t="s">
        <v>16</v>
      </c>
      <c r="J17" s="25" t="s">
        <v>16</v>
      </c>
      <c r="K17" s="21">
        <v>18</v>
      </c>
      <c r="L17" s="28">
        <v>21</v>
      </c>
      <c r="M17" s="21">
        <v>22</v>
      </c>
      <c r="N17" s="28">
        <v>20</v>
      </c>
      <c r="O17" s="21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SPARTA GRODZISK MAZOWIECKI 1</v>
      </c>
      <c r="C18" s="76">
        <f>IF(L14="","",L14)</f>
        <v>15</v>
      </c>
      <c r="D18" s="77">
        <f>IF(K14="","",K14)</f>
        <v>21</v>
      </c>
      <c r="E18" s="76">
        <f>IF(L15="","",L15)</f>
        <v>17</v>
      </c>
      <c r="F18" s="77">
        <f>IF(K15="","",K15)</f>
        <v>21</v>
      </c>
      <c r="G18" s="76">
        <f>IF(L16="","",L16)</f>
        <v>21</v>
      </c>
      <c r="H18" s="77">
        <f>IF(K16="","",K16)</f>
        <v>13</v>
      </c>
      <c r="I18" s="76">
        <f>IF(L17="","",L17)</f>
        <v>21</v>
      </c>
      <c r="J18" s="77">
        <f>IF(K17="","",K17)</f>
        <v>18</v>
      </c>
      <c r="K18" s="24" t="s">
        <v>16</v>
      </c>
      <c r="L18" s="57" t="s">
        <v>16</v>
      </c>
      <c r="M18" s="17">
        <v>21</v>
      </c>
      <c r="N18" s="27">
        <v>14</v>
      </c>
      <c r="O18" s="21"/>
      <c r="P18" s="28"/>
    </row>
    <row r="19" spans="1:16" ht="75.75" customHeight="1" thickBot="1">
      <c r="A19" s="18">
        <v>6</v>
      </c>
      <c r="B19" s="74" t="s">
        <v>158</v>
      </c>
      <c r="C19" s="76">
        <f>IF(N14="","",N14)</f>
        <v>17</v>
      </c>
      <c r="D19" s="77">
        <f>IF(K15="","",K15)</f>
        <v>21</v>
      </c>
      <c r="E19" s="76">
        <f>IF(N15="","",N15)</f>
        <v>12</v>
      </c>
      <c r="F19" s="77">
        <f>IF(M15="","",M15)</f>
        <v>21</v>
      </c>
      <c r="G19" s="76">
        <f>IF(N16="","",N16)</f>
        <v>21</v>
      </c>
      <c r="H19" s="77">
        <f>IF(M16="","",M16)</f>
        <v>17</v>
      </c>
      <c r="I19" s="76">
        <f>IF(N17="","",N17)</f>
        <v>20</v>
      </c>
      <c r="J19" s="77">
        <f>IF(M17="","",M17)</f>
        <v>22</v>
      </c>
      <c r="K19" s="76">
        <f>IF(N18="","",N18)</f>
        <v>14</v>
      </c>
      <c r="L19" s="77">
        <f>IF(M18="","",M18)</f>
        <v>21</v>
      </c>
      <c r="M19" s="24" t="str">
        <f>IF(L18="","",L18)</f>
        <v>XX</v>
      </c>
      <c r="N19" s="57" t="str">
        <f>IF(K18="","",K18)</f>
        <v>XX</v>
      </c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5">
      <c r="A22" s="47">
        <v>1</v>
      </c>
      <c r="B22" s="51" t="str">
        <f>VLOOKUP(H22,'Lista Zespołów'!$A$4:$E$72,3,FALSE)</f>
        <v>WRZOS MIĘDZYBORÓW</v>
      </c>
      <c r="C22" s="52" t="s">
        <v>21</v>
      </c>
      <c r="D22" s="51" t="str">
        <f>VLOOKUP(J22,'Lista Zespołów'!$A$4:$E$72,3,FALSE)</f>
        <v>LOS NOWY DWÓR MAZOWIECKI 2</v>
      </c>
      <c r="F22" t="s">
        <v>22</v>
      </c>
      <c r="G22" s="60">
        <v>1</v>
      </c>
      <c r="H22" s="61" t="str">
        <f>$B$1&amp;1</f>
        <v>E1</v>
      </c>
      <c r="I22" s="62" t="s">
        <v>21</v>
      </c>
      <c r="J22" s="61" t="str">
        <f>$B$1&amp;6</f>
        <v>E6</v>
      </c>
    </row>
    <row r="23" spans="1:10" ht="17.5">
      <c r="A23" s="47">
        <v>2</v>
      </c>
      <c r="B23" s="51" t="str">
        <f>VLOOKUP(H23,'Lista Zespołów'!$A$4:$E$72,3,FALSE)</f>
        <v>RCS RADOM</v>
      </c>
      <c r="C23" s="52" t="s">
        <v>21</v>
      </c>
      <c r="D23" s="51" t="str">
        <f>VLOOKUP(J23,'Lista Zespołów'!$A$4:$E$72,3,FALSE)</f>
        <v>SPARTA GRODZISK MAZOWIECKI 1</v>
      </c>
      <c r="F23" t="s">
        <v>22</v>
      </c>
      <c r="G23" s="60">
        <v>2</v>
      </c>
      <c r="H23" s="61" t="str">
        <f>$B$1&amp;2</f>
        <v>E2</v>
      </c>
      <c r="I23" s="62" t="s">
        <v>21</v>
      </c>
      <c r="J23" s="61" t="str">
        <f>$B$1&amp;5</f>
        <v>E5</v>
      </c>
    </row>
    <row r="24" spans="1:10" ht="17.5">
      <c r="A24" s="47">
        <v>3</v>
      </c>
      <c r="B24" s="51" t="str">
        <f>VLOOKUP(H24,'Lista Zespołów'!$A$4:$E$72,3,FALSE)</f>
        <v>UKS PIĄTKA 3</v>
      </c>
      <c r="C24" s="52" t="s">
        <v>21</v>
      </c>
      <c r="D24" s="51" t="str">
        <f>VLOOKUP(J24,'Lista Zespołów'!$A$4:$E$72,3,FALSE)</f>
        <v>G8 BIELANY 1</v>
      </c>
      <c r="F24" t="s">
        <v>22</v>
      </c>
      <c r="G24" s="60">
        <v>3</v>
      </c>
      <c r="H24" s="61" t="str">
        <f>$B$1&amp;3</f>
        <v>E3</v>
      </c>
      <c r="I24" s="62" t="s">
        <v>21</v>
      </c>
      <c r="J24" s="63" t="str">
        <f>$B$1&amp;4</f>
        <v>E4</v>
      </c>
    </row>
    <row r="25" spans="2:10" ht="17.5">
      <c r="B25" s="51"/>
      <c r="G25" s="64"/>
      <c r="H25" s="63"/>
      <c r="I25" s="62"/>
      <c r="J25" s="63"/>
    </row>
    <row r="26" spans="1:10" ht="17.5">
      <c r="A26" s="47">
        <v>4</v>
      </c>
      <c r="B26" s="51" t="str">
        <f>VLOOKUP(H26,'Lista Zespołów'!$A$4:$E$72,3,FALSE)</f>
        <v>LOS NOWY DWÓR MAZOWIECKI 2</v>
      </c>
      <c r="C26" s="52" t="s">
        <v>21</v>
      </c>
      <c r="D26" s="51" t="str">
        <f>VLOOKUP(J26,'Lista Zespołów'!$A$4:$E$72,3,FALSE)</f>
        <v>G8 BIELANY 1</v>
      </c>
      <c r="F26" t="s">
        <v>22</v>
      </c>
      <c r="G26" s="60">
        <v>4</v>
      </c>
      <c r="H26" s="61" t="str">
        <f>$B$1&amp;6</f>
        <v>E6</v>
      </c>
      <c r="I26" s="62" t="s">
        <v>21</v>
      </c>
      <c r="J26" s="61" t="str">
        <f>$B$1&amp;4</f>
        <v>E4</v>
      </c>
    </row>
    <row r="27" spans="1:10" ht="17.5">
      <c r="A27" s="47">
        <v>5</v>
      </c>
      <c r="B27" s="51" t="str">
        <f>VLOOKUP(H27,'Lista Zespołów'!$A$4:$E$72,3,FALSE)</f>
        <v>SPARTA GRODZISK MAZOWIECKI 1</v>
      </c>
      <c r="C27" s="52" t="s">
        <v>21</v>
      </c>
      <c r="D27" s="51" t="str">
        <f>VLOOKUP(J27,'Lista Zespołów'!$A$4:$E$72,3,FALSE)</f>
        <v>UKS PIĄTKA 3</v>
      </c>
      <c r="F27" t="s">
        <v>22</v>
      </c>
      <c r="G27" s="60">
        <v>5</v>
      </c>
      <c r="H27" s="61" t="str">
        <f>$B$1&amp;5</f>
        <v>E5</v>
      </c>
      <c r="I27" s="62" t="s">
        <v>21</v>
      </c>
      <c r="J27" s="61" t="str">
        <f>$B$1&amp;3</f>
        <v>E3</v>
      </c>
    </row>
    <row r="28" spans="1:10" ht="17.5">
      <c r="A28" s="47">
        <v>6</v>
      </c>
      <c r="B28" s="51" t="str">
        <f>VLOOKUP(H28,'Lista Zespołów'!$A$4:$E$72,3,FALSE)</f>
        <v>WRZOS MIĘDZYBORÓW</v>
      </c>
      <c r="C28" s="52" t="s">
        <v>21</v>
      </c>
      <c r="D28" s="51" t="str">
        <f>VLOOKUP(J28,'Lista Zespołów'!$A$4:$E$72,3,FALSE)</f>
        <v>RCS RADOM</v>
      </c>
      <c r="F28" t="s">
        <v>22</v>
      </c>
      <c r="G28" s="60">
        <v>6</v>
      </c>
      <c r="H28" s="63" t="str">
        <f>$B$1&amp;1</f>
        <v>E1</v>
      </c>
      <c r="I28" s="62" t="s">
        <v>21</v>
      </c>
      <c r="J28" s="63" t="str">
        <f>$B$1&amp;2</f>
        <v>E2</v>
      </c>
    </row>
    <row r="29" spans="2:10" ht="17.5">
      <c r="B29" s="51"/>
      <c r="G29" s="64"/>
      <c r="H29" s="63"/>
      <c r="I29" s="62"/>
      <c r="J29" s="63"/>
    </row>
    <row r="30" spans="1:10" ht="17.5">
      <c r="A30" s="47">
        <v>7</v>
      </c>
      <c r="B30" s="51" t="str">
        <f>VLOOKUP(H30,'Lista Zespołów'!$A$4:$E$72,3,FALSE)</f>
        <v>RCS RADOM</v>
      </c>
      <c r="C30" s="52" t="s">
        <v>21</v>
      </c>
      <c r="D30" s="51" t="str">
        <f>VLOOKUP(J30,'Lista Zespołów'!$A$4:$E$72,3,FALSE)</f>
        <v>LOS NOWY DWÓR MAZOWIECKI 2</v>
      </c>
      <c r="F30" t="s">
        <v>22</v>
      </c>
      <c r="G30" s="60">
        <v>7</v>
      </c>
      <c r="H30" s="61" t="str">
        <f>$B$1&amp;2</f>
        <v>E2</v>
      </c>
      <c r="I30" s="62" t="s">
        <v>21</v>
      </c>
      <c r="J30" s="61" t="str">
        <f>$B$1&amp;6</f>
        <v>E6</v>
      </c>
    </row>
    <row r="31" spans="1:10" ht="17.5">
      <c r="A31" s="47">
        <v>8</v>
      </c>
      <c r="B31" s="51" t="str">
        <f>VLOOKUP(H31,'Lista Zespołów'!$A$4:$E$72,3,FALSE)</f>
        <v>UKS PIĄTKA 3</v>
      </c>
      <c r="C31" s="52" t="s">
        <v>21</v>
      </c>
      <c r="D31" s="51" t="str">
        <f>VLOOKUP(J31,'Lista Zespołów'!$A$4:$E$72,3,FALSE)</f>
        <v>WRZOS MIĘDZYBORÓW</v>
      </c>
      <c r="F31" t="s">
        <v>22</v>
      </c>
      <c r="G31" s="60">
        <v>8</v>
      </c>
      <c r="H31" s="61" t="str">
        <f>$B$1&amp;3</f>
        <v>E3</v>
      </c>
      <c r="I31" s="62" t="s">
        <v>21</v>
      </c>
      <c r="J31" s="61" t="str">
        <f>$B$1&amp;1</f>
        <v>E1</v>
      </c>
    </row>
    <row r="32" spans="1:10" ht="17.5">
      <c r="A32" s="47">
        <v>9</v>
      </c>
      <c r="B32" s="51" t="str">
        <f>VLOOKUP(H32,'Lista Zespołów'!$A$4:$E$72,3,FALSE)</f>
        <v>G8 BIELANY 1</v>
      </c>
      <c r="C32" s="52" t="s">
        <v>21</v>
      </c>
      <c r="D32" s="51" t="str">
        <f>VLOOKUP(J32,'Lista Zespołów'!$A$4:$E$72,3,FALSE)</f>
        <v>SPARTA GRODZISK MAZOWIECKI 1</v>
      </c>
      <c r="F32" t="s">
        <v>22</v>
      </c>
      <c r="G32" s="60">
        <v>9</v>
      </c>
      <c r="H32" s="63" t="str">
        <f>$B$1&amp;4</f>
        <v>E4</v>
      </c>
      <c r="I32" s="62" t="s">
        <v>21</v>
      </c>
      <c r="J32" s="63" t="str">
        <f>$B$1&amp;5</f>
        <v>E5</v>
      </c>
    </row>
    <row r="33" spans="2:10" ht="17.5">
      <c r="B33" s="51"/>
      <c r="G33" s="64"/>
      <c r="H33" s="63"/>
      <c r="I33" s="62"/>
      <c r="J33" s="63"/>
    </row>
    <row r="34" spans="1:10" ht="17.5">
      <c r="A34" s="47">
        <v>10</v>
      </c>
      <c r="B34" s="51" t="str">
        <f>VLOOKUP(H34,'Lista Zespołów'!$A$4:$E$72,3,FALSE)</f>
        <v>LOS NOWY DWÓR MAZOWIECKI 2</v>
      </c>
      <c r="C34" s="52" t="s">
        <v>21</v>
      </c>
      <c r="D34" s="51" t="str">
        <f>VLOOKUP(J34,'Lista Zespołów'!$A$4:$E$72,3,FALSE)</f>
        <v>SPARTA GRODZISK MAZOWIECKI 1</v>
      </c>
      <c r="F34" t="s">
        <v>22</v>
      </c>
      <c r="G34" s="60">
        <v>10</v>
      </c>
      <c r="H34" s="63" t="str">
        <f>$B$1&amp;6</f>
        <v>E6</v>
      </c>
      <c r="I34" s="62" t="s">
        <v>21</v>
      </c>
      <c r="J34" s="63" t="str">
        <f>$B$1&amp;5</f>
        <v>E5</v>
      </c>
    </row>
    <row r="35" spans="1:10" ht="17.5">
      <c r="A35" s="47">
        <v>11</v>
      </c>
      <c r="B35" s="51" t="str">
        <f>VLOOKUP(H35,'Lista Zespołów'!$A$4:$E$72,3,FALSE)</f>
        <v>WRZOS MIĘDZYBORÓW</v>
      </c>
      <c r="C35" s="52" t="s">
        <v>21</v>
      </c>
      <c r="D35" s="51" t="str">
        <f>VLOOKUP(J35,'Lista Zespołów'!$A$4:$E$72,3,FALSE)</f>
        <v>G8 BIELANY 1</v>
      </c>
      <c r="F35" t="s">
        <v>22</v>
      </c>
      <c r="G35" s="60">
        <v>11</v>
      </c>
      <c r="H35" s="63" t="str">
        <f>$B$1&amp;1</f>
        <v>E1</v>
      </c>
      <c r="I35" s="62" t="s">
        <v>21</v>
      </c>
      <c r="J35" s="63" t="str">
        <f>$B$1&amp;4</f>
        <v>E4</v>
      </c>
    </row>
    <row r="36" spans="1:10" ht="17.5">
      <c r="A36" s="47">
        <v>12</v>
      </c>
      <c r="B36" s="51" t="str">
        <f>VLOOKUP(H36,'Lista Zespołów'!$A$4:$E$72,3,FALSE)</f>
        <v>RCS RADOM</v>
      </c>
      <c r="C36" s="54" t="s">
        <v>21</v>
      </c>
      <c r="D36" s="51" t="str">
        <f>VLOOKUP(J36,'Lista Zespołów'!$A$4:$E$72,3,FALSE)</f>
        <v>UKS PIĄTKA 3</v>
      </c>
      <c r="F36" t="s">
        <v>22</v>
      </c>
      <c r="G36" s="60">
        <v>12</v>
      </c>
      <c r="H36" s="63" t="str">
        <f>$B$1&amp;2</f>
        <v>E2</v>
      </c>
      <c r="I36" s="62" t="s">
        <v>21</v>
      </c>
      <c r="J36" s="63" t="str">
        <f>$B$1&amp;3</f>
        <v>E3</v>
      </c>
    </row>
    <row r="37" spans="2:10" ht="17.5">
      <c r="B37" s="51"/>
      <c r="G37" s="64"/>
      <c r="H37" s="63"/>
      <c r="I37" s="62"/>
      <c r="J37" s="63"/>
    </row>
    <row r="38" spans="1:10" ht="17.5">
      <c r="A38" s="47">
        <v>13</v>
      </c>
      <c r="B38" s="51" t="str">
        <f>VLOOKUP(H38,'Lista Zespołów'!$A$4:$E$72,3,FALSE)</f>
        <v>UKS PIĄTKA 3</v>
      </c>
      <c r="C38" s="52" t="s">
        <v>21</v>
      </c>
      <c r="D38" s="51" t="str">
        <f>VLOOKUP(J38,'Lista Zespołów'!$A$4:$E$72,3,FALSE)</f>
        <v>LOS NOWY DWÓR MAZOWIECKI 2</v>
      </c>
      <c r="F38" t="s">
        <v>22</v>
      </c>
      <c r="G38" s="60">
        <v>13</v>
      </c>
      <c r="H38" s="63" t="str">
        <f>$B$1&amp;3</f>
        <v>E3</v>
      </c>
      <c r="I38" s="62" t="s">
        <v>21</v>
      </c>
      <c r="J38" s="63" t="str">
        <f>$B$1&amp;6</f>
        <v>E6</v>
      </c>
    </row>
    <row r="39" spans="1:10" ht="17.5">
      <c r="A39" s="47">
        <v>14</v>
      </c>
      <c r="B39" s="51" t="str">
        <f>VLOOKUP(H39,'Lista Zespołów'!$A$4:$E$72,3,FALSE)</f>
        <v>G8 BIELANY 1</v>
      </c>
      <c r="C39" s="54" t="s">
        <v>21</v>
      </c>
      <c r="D39" s="51" t="str">
        <f>VLOOKUP(J39,'Lista Zespołów'!$A$4:$E$72,3,FALSE)</f>
        <v>RCS RADOM</v>
      </c>
      <c r="F39" t="s">
        <v>22</v>
      </c>
      <c r="G39" s="60">
        <v>14</v>
      </c>
      <c r="H39" s="63" t="str">
        <f>$B$1&amp;4</f>
        <v>E4</v>
      </c>
      <c r="I39" s="62" t="s">
        <v>21</v>
      </c>
      <c r="J39" s="63" t="str">
        <f>$B$1&amp;2</f>
        <v>E2</v>
      </c>
    </row>
    <row r="40" spans="1:10" ht="17.5">
      <c r="A40" s="47">
        <v>15</v>
      </c>
      <c r="B40" s="51" t="str">
        <f>VLOOKUP(H40,'Lista Zespołów'!$A$4:$E$72,3,FALSE)</f>
        <v>SPARTA GRODZISK MAZOWIECKI 1</v>
      </c>
      <c r="C40" s="56" t="s">
        <v>21</v>
      </c>
      <c r="D40" s="51" t="str">
        <f>VLOOKUP(J40,'Lista Zespołów'!$A$4:$E$72,3,FALSE)</f>
        <v>WRZOS MIĘDZYBORÓW</v>
      </c>
      <c r="F40" t="s">
        <v>22</v>
      </c>
      <c r="G40" s="60">
        <v>15</v>
      </c>
      <c r="H40" s="63" t="str">
        <f>$B$1&amp;5</f>
        <v>E5</v>
      </c>
      <c r="I40" s="62" t="s">
        <v>21</v>
      </c>
      <c r="J40" s="63" t="str">
        <f>$B$1&amp;1</f>
        <v>E1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O12:P12"/>
    <mergeCell ref="C13:D13"/>
    <mergeCell ref="E13:F13"/>
    <mergeCell ref="G13:H13"/>
    <mergeCell ref="I13:J13"/>
    <mergeCell ref="K13:L13"/>
    <mergeCell ref="M13:N13"/>
    <mergeCell ref="O13:P13"/>
    <mergeCell ref="K3:L8"/>
    <mergeCell ref="A11:N11"/>
    <mergeCell ref="C12:D12"/>
    <mergeCell ref="E12:F12"/>
    <mergeCell ref="G12:H12"/>
    <mergeCell ref="I12:J12"/>
    <mergeCell ref="K12:L12"/>
    <mergeCell ref="M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showGridLines="0" zoomScale="40" zoomScaleNormal="40" workbookViewId="0" topLeftCell="A1">
      <selection activeCell="S16" sqref="S16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F</v>
      </c>
      <c r="L3" s="124"/>
      <c r="M3" s="50"/>
    </row>
    <row r="4" spans="1:13" ht="26.25" customHeight="1">
      <c r="A4" s="10">
        <v>1</v>
      </c>
      <c r="B4" s="11" t="str">
        <f>VLOOKUP($B$1&amp;A4,'Lista Zespołów'!$A$4:$E$72,3,FALSE)</f>
        <v>TIE-BREAK PIASTÓW</v>
      </c>
      <c r="C4" s="33">
        <f aca="true" t="shared" si="0" ref="C4:C7">D4*$E$1+E4*$G$1</f>
        <v>8</v>
      </c>
      <c r="D4" s="34">
        <f>IF($C14&gt;$D14,1,0)+IF($E14&gt;$F14,1,0)+IF($G14&gt;$H14,1,0)+IF($I14&gt;$J14,1,0)+IF($K14&gt;$L14,1,0)+IF($M14&gt;$N14,1,0)+IF($O14&gt;$P14,1,0)</f>
        <v>4</v>
      </c>
      <c r="E4" s="34">
        <f>IF($C14&lt;$D14,1,0)+IF($E14&lt;$F14,1,0)+IF($G14&lt;$H14,1,0)+IF($I14&lt;$J14,1,0)+IF($K14&lt;$L14,1,0)+IF($M14&lt;$N14,1,0)+IF($O14&lt;$P14,1,0)</f>
        <v>0</v>
      </c>
      <c r="F4" s="34">
        <f aca="true" t="shared" si="1" ref="F4:F7">E4+D4</f>
        <v>4</v>
      </c>
      <c r="G4" s="34">
        <f>SUM(D$14:D$19)</f>
        <v>84</v>
      </c>
      <c r="H4" s="34">
        <f>SUM(C$14:C$19)</f>
        <v>54</v>
      </c>
      <c r="I4" s="35">
        <f aca="true" t="shared" si="2" ref="I4:I7">_xlfn.IFERROR(G4/H4,0)</f>
        <v>1.5555555555555556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Zespołów'!$A$4:$E$72,3,FALSE)</f>
        <v>VOLLEY RADZIEJOWICE 2</v>
      </c>
      <c r="C5" s="30">
        <f t="shared" si="0"/>
        <v>0</v>
      </c>
      <c r="D5" s="31">
        <f>IF($C15&gt;$D15,1,0)+IF($E15&gt;$F15,1,0)+IF($G15&gt;$H15,1,0)+IF($I15&gt;$J15,1,0)+IF($K15&gt;$L15,1,0)+IF($M15&gt;$N15,1,0)+IF($O15&gt;$P15,1,0)</f>
        <v>0</v>
      </c>
      <c r="E5" s="31">
        <f>IF($C15&lt;$D15,1,0)+IF($E15&lt;$F15,1,0)+IF($G15&lt;$H15,1,0)+IF($I15&lt;$J15,1,0)+IF($K15&lt;$L15,1,0)+IF($M15&lt;$N15,1,0)+IF($O15&lt;$P15,1,0)</f>
        <v>4</v>
      </c>
      <c r="F5" s="31">
        <f t="shared" si="1"/>
        <v>4</v>
      </c>
      <c r="G5" s="31">
        <f>SUM(F$14:F$19)</f>
        <v>64</v>
      </c>
      <c r="H5" s="31">
        <f>SUM(E$14:E$19)</f>
        <v>89</v>
      </c>
      <c r="I5" s="32">
        <f t="shared" si="2"/>
        <v>0.7191011235955056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Zespołów'!$A$4:$E$72,3,FALSE)</f>
        <v>MMKS MIŃSK MAZOWIECKI 2</v>
      </c>
      <c r="C6" s="33">
        <f t="shared" si="0"/>
        <v>6</v>
      </c>
      <c r="D6" s="34">
        <f>IF($C16&gt;$D16,1,0)+IF($E16&gt;$F16,1,0)+IF($G16&gt;$H16,1,0)+IF($I16&gt;$J16,1,0)+IF($K16&gt;$L16,1,0)+IF($M16&gt;$N16,1,0)+IF($O16&gt;$P16,1,0)</f>
        <v>3</v>
      </c>
      <c r="E6" s="34">
        <f>IF($C16&lt;$D16,1,0)+IF($E16&lt;$F16,1,0)+IF($G16&lt;$H16,1,0)+IF($I16&lt;$J16,1,0)+IF($K16&lt;$L16,1,0)+IF($M16&lt;$N16,1,0)+IF($O16&lt;$P16,1,0)</f>
        <v>1</v>
      </c>
      <c r="F6" s="34">
        <f t="shared" si="1"/>
        <v>4</v>
      </c>
      <c r="G6" s="34">
        <f>SUM(H$14:H$19)</f>
        <v>75</v>
      </c>
      <c r="H6" s="34">
        <f>SUM(G$14:G$19)</f>
        <v>47</v>
      </c>
      <c r="I6" s="35">
        <f t="shared" si="2"/>
        <v>1.5957446808510638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Zespołów'!$A$4:$E$72,3,FALSE)</f>
        <v>MOS WOLA 3</v>
      </c>
      <c r="C7" s="30">
        <f t="shared" si="0"/>
        <v>2</v>
      </c>
      <c r="D7" s="31">
        <f>IF($C17&gt;$D17,1,0)+IF($E17&gt;$F17,1,0)+IF($G17&gt;$H17,1,0)+IF($I17&gt;$J17,1,0)+IF($K17&gt;$L17,1,0)+IF($M17&gt;$N17,1,0)+IF($O17&gt;$P17,1,0)</f>
        <v>1</v>
      </c>
      <c r="E7" s="31">
        <f>IF($C17&lt;$D17,1,0)+IF($E17&lt;$F17,1,0)+IF($G17&lt;$H17,1,0)+IF($I17&lt;$J17,1,0)+IF($K17&lt;$L17,1,0)+IF($M17&lt;$N17,1,0)+IF($O17&lt;$P17,1,0)</f>
        <v>3</v>
      </c>
      <c r="F7" s="31">
        <f t="shared" si="1"/>
        <v>4</v>
      </c>
      <c r="G7" s="31">
        <f>SUM(J$14:J$19)</f>
        <v>61</v>
      </c>
      <c r="H7" s="31">
        <f>SUM(I$14:I$19)</f>
        <v>76</v>
      </c>
      <c r="I7" s="32">
        <f t="shared" si="2"/>
        <v>0.8026315789473685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Zespołów'!$A$4:$E$72,3,FALSE)</f>
        <v>POLONEZ WYSZKÓW 1</v>
      </c>
      <c r="C8" s="33">
        <f>D8*$E$1+E8*$G$1</f>
        <v>4</v>
      </c>
      <c r="D8" s="34">
        <f>IF($C18&gt;$D18,1,0)+IF($E18&gt;$F18,1,0)+IF($G18&gt;$H18,1,0)+IF($I18&gt;$J18,1,0)+IF($K18&gt;$L18,1,0)+IF($M18&gt;$N18,1,0)+IF($O18&gt;$P18,1,0)</f>
        <v>2</v>
      </c>
      <c r="E8" s="34">
        <f>IF($C18&lt;$D18,1,0)+IF($E18&lt;$F18,1,0)+IF($G18&lt;$H18,1,0)+IF($I18&lt;$J18,1,0)+IF($K18&lt;$L18,1,0)+IF($M18&lt;$N18,1,0)+IF($O18&lt;$P18,1,0)</f>
        <v>2</v>
      </c>
      <c r="F8" s="34">
        <f>E8+D8</f>
        <v>4</v>
      </c>
      <c r="G8" s="34">
        <f>SUM(L$14:L$19)</f>
        <v>66</v>
      </c>
      <c r="H8" s="34">
        <f>SUM(K$14:K$19)</f>
        <v>84</v>
      </c>
      <c r="I8" s="35">
        <f>_xlfn.IFERROR(G8/H8,0)</f>
        <v>0.7857142857142857</v>
      </c>
      <c r="K8" s="124"/>
      <c r="L8" s="124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F</v>
      </c>
      <c r="D10" s="2"/>
    </row>
    <row r="11" spans="1:14" ht="18.75" customHeight="1" thickBot="1">
      <c r="A11" s="117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6" ht="26">
      <c r="A12" s="14" t="s">
        <v>9</v>
      </c>
      <c r="B12" s="16"/>
      <c r="C12" s="119">
        <v>1</v>
      </c>
      <c r="D12" s="120"/>
      <c r="E12" s="119">
        <v>2</v>
      </c>
      <c r="F12" s="120"/>
      <c r="G12" s="119">
        <v>3</v>
      </c>
      <c r="H12" s="120"/>
      <c r="I12" s="119">
        <v>4</v>
      </c>
      <c r="J12" s="120"/>
      <c r="K12" s="119">
        <v>5</v>
      </c>
      <c r="L12" s="120"/>
      <c r="M12" s="111">
        <v>6</v>
      </c>
      <c r="N12" s="112"/>
      <c r="O12" s="111"/>
      <c r="P12" s="112"/>
    </row>
    <row r="13" spans="1:16" ht="51.75" customHeight="1" thickBot="1">
      <c r="A13" s="15"/>
      <c r="B13" s="65" t="s">
        <v>1</v>
      </c>
      <c r="C13" s="115" t="str">
        <f>VLOOKUP($B$1&amp;C12,'Lista Zespołów'!$A$4:$E$72,3,FALSE)</f>
        <v>TIE-BREAK PIASTÓW</v>
      </c>
      <c r="D13" s="116"/>
      <c r="E13" s="115" t="str">
        <f>VLOOKUP($B$1&amp;E12,'Lista Zespołów'!$A$4:$E$72,3,FALSE)</f>
        <v>VOLLEY RADZIEJOWICE 2</v>
      </c>
      <c r="F13" s="116"/>
      <c r="G13" s="115" t="str">
        <f>VLOOKUP($B$1&amp;G12,'Lista Zespołów'!$A$4:$E$72,3,FALSE)</f>
        <v>MMKS MIŃSK MAZOWIECKI 2</v>
      </c>
      <c r="H13" s="116"/>
      <c r="I13" s="115" t="str">
        <f>VLOOKUP($B$1&amp;I12,'Lista Zespołów'!$A$4:$E$72,3,FALSE)</f>
        <v>MOS WOLA 3</v>
      </c>
      <c r="J13" s="116"/>
      <c r="K13" s="121" t="str">
        <f>VLOOKUP($B$1&amp;K12,'Lista Zespołów'!$A$4:$E$72,3,FALSE)</f>
        <v>POLONEZ WYSZKÓW 1</v>
      </c>
      <c r="L13" s="122"/>
      <c r="M13" s="121" t="s">
        <v>44</v>
      </c>
      <c r="N13" s="125"/>
      <c r="O13" s="109"/>
      <c r="P13" s="110"/>
    </row>
    <row r="14" spans="1:16" ht="73.5" customHeight="1" thickBot="1">
      <c r="A14" s="70">
        <v>1</v>
      </c>
      <c r="B14" s="96" t="str">
        <f>VLOOKUP($B$1&amp;A14,'Lista Zespołów'!$A$4:$E$72,3,FALSE)</f>
        <v>TIE-BREAK PIASTÓW</v>
      </c>
      <c r="C14" s="22" t="s">
        <v>16</v>
      </c>
      <c r="D14" s="23" t="s">
        <v>16</v>
      </c>
      <c r="E14" s="17">
        <v>21</v>
      </c>
      <c r="F14" s="27">
        <v>14</v>
      </c>
      <c r="G14" s="17">
        <v>21</v>
      </c>
      <c r="H14" s="27">
        <v>12</v>
      </c>
      <c r="I14" s="17">
        <v>21</v>
      </c>
      <c r="J14" s="27">
        <v>17</v>
      </c>
      <c r="K14" s="17">
        <v>21</v>
      </c>
      <c r="L14" s="27">
        <v>11</v>
      </c>
      <c r="M14" s="17" t="s">
        <v>44</v>
      </c>
      <c r="N14" s="27" t="s">
        <v>44</v>
      </c>
      <c r="O14" s="17"/>
      <c r="P14" s="27"/>
    </row>
    <row r="15" spans="1:16" ht="73.5" customHeight="1" thickBot="1">
      <c r="A15" s="72">
        <v>2</v>
      </c>
      <c r="B15" s="74" t="str">
        <f>VLOOKUP($B$1&amp;A15,'Lista Zespołów'!$A$4:$E$72,3,FALSE)</f>
        <v>VOLLEY RADZIEJOWICE 2</v>
      </c>
      <c r="C15" s="76">
        <f>IF(F14="","",F14)</f>
        <v>14</v>
      </c>
      <c r="D15" s="77">
        <f>IF(E14="","",E14)</f>
        <v>21</v>
      </c>
      <c r="E15" s="24" t="s">
        <v>16</v>
      </c>
      <c r="F15" s="25" t="s">
        <v>16</v>
      </c>
      <c r="G15" s="21">
        <v>13</v>
      </c>
      <c r="H15" s="28">
        <v>21</v>
      </c>
      <c r="I15" s="21">
        <v>13</v>
      </c>
      <c r="J15" s="28">
        <v>21</v>
      </c>
      <c r="K15" s="21">
        <v>24</v>
      </c>
      <c r="L15" s="28">
        <v>26</v>
      </c>
      <c r="M15" s="21" t="s">
        <v>44</v>
      </c>
      <c r="N15" s="28" t="s">
        <v>44</v>
      </c>
      <c r="O15" s="21"/>
      <c r="P15" s="28"/>
    </row>
    <row r="16" spans="1:16" ht="73.5" customHeight="1" thickBot="1">
      <c r="A16" s="70">
        <v>3</v>
      </c>
      <c r="B16" s="96" t="str">
        <f>VLOOKUP($B$1&amp;A16,'Lista Zespołów'!$A$4:$E$72,3,FALSE)</f>
        <v>MMKS MIŃSK MAZOWIECKI 2</v>
      </c>
      <c r="C16" s="75">
        <f>IF(H14="","",H14)</f>
        <v>12</v>
      </c>
      <c r="D16" s="78">
        <f>IF(G14="","",G14)</f>
        <v>21</v>
      </c>
      <c r="E16" s="75">
        <f>IF(H15="","",H15)</f>
        <v>21</v>
      </c>
      <c r="F16" s="78">
        <f>IF(G15="","",G15)</f>
        <v>13</v>
      </c>
      <c r="G16" s="26" t="s">
        <v>16</v>
      </c>
      <c r="H16" s="23" t="s">
        <v>16</v>
      </c>
      <c r="I16" s="17">
        <v>21</v>
      </c>
      <c r="J16" s="27">
        <v>5</v>
      </c>
      <c r="K16" s="17">
        <v>21</v>
      </c>
      <c r="L16" s="27">
        <v>8</v>
      </c>
      <c r="M16" s="17" t="s">
        <v>44</v>
      </c>
      <c r="N16" s="27" t="s">
        <v>44</v>
      </c>
      <c r="O16" s="17"/>
      <c r="P16" s="27"/>
    </row>
    <row r="17" spans="1:16" ht="73.5" customHeight="1" thickBot="1">
      <c r="A17" s="72">
        <v>4</v>
      </c>
      <c r="B17" s="74" t="str">
        <f>VLOOKUP($B$1&amp;A17,'Lista Zespołów'!$A$4:$E$72,3,FALSE)</f>
        <v>MOS WOLA 3</v>
      </c>
      <c r="C17" s="76">
        <f>IF(J14="","",J14)</f>
        <v>17</v>
      </c>
      <c r="D17" s="77">
        <f>IF(I14="","",I14)</f>
        <v>21</v>
      </c>
      <c r="E17" s="76">
        <f>IF(J15="","",J15)</f>
        <v>21</v>
      </c>
      <c r="F17" s="77">
        <f>IF(I15="","",I15)</f>
        <v>13</v>
      </c>
      <c r="G17" s="76">
        <f>IF(J16="","",J16)</f>
        <v>5</v>
      </c>
      <c r="H17" s="77">
        <f>IF(I16="","",I16)</f>
        <v>21</v>
      </c>
      <c r="I17" s="24" t="s">
        <v>16</v>
      </c>
      <c r="J17" s="25" t="s">
        <v>16</v>
      </c>
      <c r="K17" s="21">
        <v>18</v>
      </c>
      <c r="L17" s="28">
        <v>21</v>
      </c>
      <c r="M17" s="21" t="s">
        <v>44</v>
      </c>
      <c r="N17" s="28" t="s">
        <v>44</v>
      </c>
      <c r="O17" s="21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POLONEZ WYSZKÓW 1</v>
      </c>
      <c r="C18" s="76">
        <f>IF(L14="","",L14)</f>
        <v>11</v>
      </c>
      <c r="D18" s="77">
        <f>IF(K14="","",K14)</f>
        <v>21</v>
      </c>
      <c r="E18" s="76">
        <f>IF(L15="","",L15)</f>
        <v>26</v>
      </c>
      <c r="F18" s="77">
        <f>IF(K15="","",K15)</f>
        <v>24</v>
      </c>
      <c r="G18" s="76">
        <f>IF(L16="","",L16)</f>
        <v>8</v>
      </c>
      <c r="H18" s="77">
        <f>IF(K16="","",K16)</f>
        <v>21</v>
      </c>
      <c r="I18" s="76">
        <f>IF(L17="","",L17)</f>
        <v>21</v>
      </c>
      <c r="J18" s="77">
        <f>IF(K17="","",K17)</f>
        <v>18</v>
      </c>
      <c r="K18" s="24" t="s">
        <v>16</v>
      </c>
      <c r="L18" s="57" t="s">
        <v>16</v>
      </c>
      <c r="M18" s="132" t="s">
        <v>44</v>
      </c>
      <c r="N18" s="133" t="s">
        <v>44</v>
      </c>
      <c r="O18" s="21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130"/>
      <c r="N19" s="131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5">
      <c r="A22" s="47">
        <v>1</v>
      </c>
      <c r="B22" s="51" t="str">
        <f>VLOOKUP(H22,'Lista Zespołów'!$A$4:$E$72,3,FALSE)</f>
        <v>TIE-BREAK PIASTÓW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F1</v>
      </c>
      <c r="I22" s="62" t="s">
        <v>21</v>
      </c>
      <c r="J22" s="61" t="str">
        <f>$B$1&amp;6</f>
        <v>F6</v>
      </c>
    </row>
    <row r="23" spans="1:10" ht="17.5">
      <c r="A23" s="47">
        <v>2</v>
      </c>
      <c r="B23" s="51" t="str">
        <f>VLOOKUP(H23,'Lista Zespołów'!$A$4:$E$72,3,FALSE)</f>
        <v>VOLLEY RADZIEJOWICE 2</v>
      </c>
      <c r="C23" s="52" t="s">
        <v>21</v>
      </c>
      <c r="D23" s="51" t="str">
        <f>VLOOKUP(J23,'Lista Zespołów'!$A$4:$E$72,3,FALSE)</f>
        <v>POLONEZ WYSZKÓW 1</v>
      </c>
      <c r="F23" t="s">
        <v>22</v>
      </c>
      <c r="G23" s="60">
        <v>2</v>
      </c>
      <c r="H23" s="61" t="str">
        <f>$B$1&amp;2</f>
        <v>F2</v>
      </c>
      <c r="I23" s="62" t="s">
        <v>21</v>
      </c>
      <c r="J23" s="61" t="str">
        <f>$B$1&amp;5</f>
        <v>F5</v>
      </c>
    </row>
    <row r="24" spans="1:10" ht="17.5">
      <c r="A24" s="47">
        <v>3</v>
      </c>
      <c r="B24" s="51" t="str">
        <f>VLOOKUP(H24,'Lista Zespołów'!$A$4:$E$72,3,FALSE)</f>
        <v>MMKS MIŃSK MAZOWIECKI 2</v>
      </c>
      <c r="C24" s="52" t="s">
        <v>21</v>
      </c>
      <c r="D24" s="51" t="str">
        <f>VLOOKUP(J24,'Lista Zespołów'!$A$4:$E$72,3,FALSE)</f>
        <v>MOS WOLA 3</v>
      </c>
      <c r="F24" t="s">
        <v>22</v>
      </c>
      <c r="G24" s="60">
        <v>3</v>
      </c>
      <c r="H24" s="61" t="str">
        <f>$B$1&amp;3</f>
        <v>F3</v>
      </c>
      <c r="I24" s="62" t="s">
        <v>21</v>
      </c>
      <c r="J24" s="63" t="str">
        <f>$B$1&amp;4</f>
        <v>F4</v>
      </c>
    </row>
    <row r="25" spans="2:10" ht="17.5">
      <c r="B25" s="51"/>
      <c r="G25" s="64"/>
      <c r="H25" s="63"/>
      <c r="I25" s="62"/>
      <c r="J25" s="63"/>
    </row>
    <row r="26" spans="1:10" ht="17.5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MOS WOLA 3</v>
      </c>
      <c r="F26" t="s">
        <v>22</v>
      </c>
      <c r="G26" s="60">
        <v>4</v>
      </c>
      <c r="H26" s="61" t="str">
        <f>$B$1&amp;6</f>
        <v>F6</v>
      </c>
      <c r="I26" s="62" t="s">
        <v>21</v>
      </c>
      <c r="J26" s="61" t="str">
        <f>$B$1&amp;4</f>
        <v>F4</v>
      </c>
    </row>
    <row r="27" spans="1:10" ht="17.5">
      <c r="A27" s="47">
        <v>5</v>
      </c>
      <c r="B27" s="51" t="str">
        <f>VLOOKUP(H27,'Lista Zespołów'!$A$4:$E$72,3,FALSE)</f>
        <v>POLONEZ WYSZKÓW 1</v>
      </c>
      <c r="C27" s="52" t="s">
        <v>21</v>
      </c>
      <c r="D27" s="51" t="str">
        <f>VLOOKUP(J27,'Lista Zespołów'!$A$4:$E$72,3,FALSE)</f>
        <v>MMKS MIŃSK MAZOWIECKI 2</v>
      </c>
      <c r="F27" t="s">
        <v>22</v>
      </c>
      <c r="G27" s="60">
        <v>5</v>
      </c>
      <c r="H27" s="61" t="str">
        <f>$B$1&amp;5</f>
        <v>F5</v>
      </c>
      <c r="I27" s="62" t="s">
        <v>21</v>
      </c>
      <c r="J27" s="61" t="str">
        <f>$B$1&amp;3</f>
        <v>F3</v>
      </c>
    </row>
    <row r="28" spans="1:10" ht="17.5">
      <c r="A28" s="47">
        <v>6</v>
      </c>
      <c r="B28" s="51" t="str">
        <f>VLOOKUP(H28,'Lista Zespołów'!$A$4:$E$72,3,FALSE)</f>
        <v>TIE-BREAK PIASTÓW</v>
      </c>
      <c r="C28" s="52" t="s">
        <v>21</v>
      </c>
      <c r="D28" s="51" t="str">
        <f>VLOOKUP(J28,'Lista Zespołów'!$A$4:$E$72,3,FALSE)</f>
        <v>VOLLEY RADZIEJOWICE 2</v>
      </c>
      <c r="F28" t="s">
        <v>22</v>
      </c>
      <c r="G28" s="60">
        <v>6</v>
      </c>
      <c r="H28" s="63" t="str">
        <f>$B$1&amp;1</f>
        <v>F1</v>
      </c>
      <c r="I28" s="62" t="s">
        <v>21</v>
      </c>
      <c r="J28" s="63" t="str">
        <f>$B$1&amp;2</f>
        <v>F2</v>
      </c>
    </row>
    <row r="29" spans="2:10" ht="17.5">
      <c r="B29" s="51"/>
      <c r="G29" s="64"/>
      <c r="H29" s="63"/>
      <c r="I29" s="62"/>
      <c r="J29" s="63"/>
    </row>
    <row r="30" spans="1:10" ht="17.5">
      <c r="A30" s="47">
        <v>7</v>
      </c>
      <c r="B30" s="51" t="str">
        <f>VLOOKUP(H30,'Lista Zespołów'!$A$4:$E$72,3,FALSE)</f>
        <v>VOLLEY RADZIEJOWICE 2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F2</v>
      </c>
      <c r="I30" s="62" t="s">
        <v>21</v>
      </c>
      <c r="J30" s="61" t="str">
        <f>$B$1&amp;6</f>
        <v>F6</v>
      </c>
    </row>
    <row r="31" spans="1:10" ht="17.5">
      <c r="A31" s="47">
        <v>8</v>
      </c>
      <c r="B31" s="51" t="str">
        <f>VLOOKUP(H31,'Lista Zespołów'!$A$4:$E$72,3,FALSE)</f>
        <v>MMKS MIŃSK MAZOWIECKI 2</v>
      </c>
      <c r="C31" s="52" t="s">
        <v>21</v>
      </c>
      <c r="D31" s="51" t="str">
        <f>VLOOKUP(J31,'Lista Zespołów'!$A$4:$E$72,3,FALSE)</f>
        <v>TIE-BREAK PIASTÓW</v>
      </c>
      <c r="F31" t="s">
        <v>22</v>
      </c>
      <c r="G31" s="60">
        <v>8</v>
      </c>
      <c r="H31" s="61" t="str">
        <f>$B$1&amp;3</f>
        <v>F3</v>
      </c>
      <c r="I31" s="62" t="s">
        <v>21</v>
      </c>
      <c r="J31" s="61" t="str">
        <f>$B$1&amp;1</f>
        <v>F1</v>
      </c>
    </row>
    <row r="32" spans="1:10" ht="17.5">
      <c r="A32" s="47">
        <v>9</v>
      </c>
      <c r="B32" s="51" t="str">
        <f>VLOOKUP(H32,'Lista Zespołów'!$A$4:$E$72,3,FALSE)</f>
        <v>MOS WOLA 3</v>
      </c>
      <c r="C32" s="52" t="s">
        <v>21</v>
      </c>
      <c r="D32" s="51" t="str">
        <f>VLOOKUP(J32,'Lista Zespołów'!$A$4:$E$72,3,FALSE)</f>
        <v>POLONEZ WYSZKÓW 1</v>
      </c>
      <c r="F32" t="s">
        <v>22</v>
      </c>
      <c r="G32" s="60">
        <v>9</v>
      </c>
      <c r="H32" s="63" t="str">
        <f>$B$1&amp;4</f>
        <v>F4</v>
      </c>
      <c r="I32" s="62" t="s">
        <v>21</v>
      </c>
      <c r="J32" s="63" t="str">
        <f>$B$1&amp;5</f>
        <v>F5</v>
      </c>
    </row>
    <row r="33" spans="2:10" ht="17.5">
      <c r="B33" s="51"/>
      <c r="G33" s="64"/>
      <c r="H33" s="63"/>
      <c r="I33" s="62"/>
      <c r="J33" s="63"/>
    </row>
    <row r="34" spans="1:10" ht="17.5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POLONEZ WYSZKÓW 1</v>
      </c>
      <c r="F34" t="s">
        <v>22</v>
      </c>
      <c r="G34" s="60">
        <v>10</v>
      </c>
      <c r="H34" s="63" t="str">
        <f>$B$1&amp;6</f>
        <v>F6</v>
      </c>
      <c r="I34" s="62" t="s">
        <v>21</v>
      </c>
      <c r="J34" s="63" t="str">
        <f>$B$1&amp;5</f>
        <v>F5</v>
      </c>
    </row>
    <row r="35" spans="1:10" ht="17.5">
      <c r="A35" s="47">
        <v>11</v>
      </c>
      <c r="B35" s="51" t="str">
        <f>VLOOKUP(H35,'Lista Zespołów'!$A$4:$E$72,3,FALSE)</f>
        <v>TIE-BREAK PIASTÓW</v>
      </c>
      <c r="C35" s="52" t="s">
        <v>21</v>
      </c>
      <c r="D35" s="51" t="str">
        <f>VLOOKUP(J35,'Lista Zespołów'!$A$4:$E$72,3,FALSE)</f>
        <v>MOS WOLA 3</v>
      </c>
      <c r="F35" t="s">
        <v>22</v>
      </c>
      <c r="G35" s="60">
        <v>11</v>
      </c>
      <c r="H35" s="63" t="str">
        <f>$B$1&amp;1</f>
        <v>F1</v>
      </c>
      <c r="I35" s="62" t="s">
        <v>21</v>
      </c>
      <c r="J35" s="63" t="str">
        <f>$B$1&amp;4</f>
        <v>F4</v>
      </c>
    </row>
    <row r="36" spans="1:10" ht="17.5">
      <c r="A36" s="47">
        <v>12</v>
      </c>
      <c r="B36" s="51" t="str">
        <f>VLOOKUP(H36,'Lista Zespołów'!$A$4:$E$72,3,FALSE)</f>
        <v>VOLLEY RADZIEJOWICE 2</v>
      </c>
      <c r="C36" s="54" t="s">
        <v>21</v>
      </c>
      <c r="D36" s="51" t="str">
        <f>VLOOKUP(J36,'Lista Zespołów'!$A$4:$E$72,3,FALSE)</f>
        <v>MMKS MIŃSK MAZOWIECKI 2</v>
      </c>
      <c r="F36" t="s">
        <v>22</v>
      </c>
      <c r="G36" s="60">
        <v>12</v>
      </c>
      <c r="H36" s="63" t="str">
        <f>$B$1&amp;2</f>
        <v>F2</v>
      </c>
      <c r="I36" s="62" t="s">
        <v>21</v>
      </c>
      <c r="J36" s="63" t="str">
        <f>$B$1&amp;3</f>
        <v>F3</v>
      </c>
    </row>
    <row r="37" spans="2:10" ht="17.5">
      <c r="B37" s="51"/>
      <c r="G37" s="64"/>
      <c r="H37" s="63"/>
      <c r="I37" s="62"/>
      <c r="J37" s="63"/>
    </row>
    <row r="38" spans="1:10" ht="17.5">
      <c r="A38" s="47">
        <v>13</v>
      </c>
      <c r="B38" s="51" t="str">
        <f>VLOOKUP(H38,'Lista Zespołów'!$A$4:$E$72,3,FALSE)</f>
        <v>MMKS MIŃSK MAZOWIECKI 2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F3</v>
      </c>
      <c r="I38" s="62" t="s">
        <v>21</v>
      </c>
      <c r="J38" s="63" t="str">
        <f>$B$1&amp;6</f>
        <v>F6</v>
      </c>
    </row>
    <row r="39" spans="1:10" ht="17.5">
      <c r="A39" s="47">
        <v>14</v>
      </c>
      <c r="B39" s="51" t="str">
        <f>VLOOKUP(H39,'Lista Zespołów'!$A$4:$E$72,3,FALSE)</f>
        <v>MOS WOLA 3</v>
      </c>
      <c r="C39" s="54" t="s">
        <v>21</v>
      </c>
      <c r="D39" s="51" t="str">
        <f>VLOOKUP(J39,'Lista Zespołów'!$A$4:$E$72,3,FALSE)</f>
        <v>VOLLEY RADZIEJOWICE 2</v>
      </c>
      <c r="F39" t="s">
        <v>22</v>
      </c>
      <c r="G39" s="60">
        <v>14</v>
      </c>
      <c r="H39" s="63" t="str">
        <f>$B$1&amp;4</f>
        <v>F4</v>
      </c>
      <c r="I39" s="62" t="s">
        <v>21</v>
      </c>
      <c r="J39" s="63" t="str">
        <f>$B$1&amp;2</f>
        <v>F2</v>
      </c>
    </row>
    <row r="40" spans="1:10" ht="17.5">
      <c r="A40" s="47">
        <v>15</v>
      </c>
      <c r="B40" s="51" t="str">
        <f>VLOOKUP(H40,'Lista Zespołów'!$A$4:$E$72,3,FALSE)</f>
        <v>POLONEZ WYSZKÓW 1</v>
      </c>
      <c r="C40" s="56" t="s">
        <v>21</v>
      </c>
      <c r="D40" s="51" t="str">
        <f>VLOOKUP(J40,'Lista Zespołów'!$A$4:$E$72,3,FALSE)</f>
        <v>TIE-BREAK PIASTÓW</v>
      </c>
      <c r="F40" t="s">
        <v>22</v>
      </c>
      <c r="G40" s="60">
        <v>15</v>
      </c>
      <c r="H40" s="63" t="str">
        <f>$B$1&amp;5</f>
        <v>F5</v>
      </c>
      <c r="I40" s="62" t="s">
        <v>21</v>
      </c>
      <c r="J40" s="63" t="str">
        <f>$B$1&amp;1</f>
        <v>F1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O12:P12"/>
    <mergeCell ref="C13:D13"/>
    <mergeCell ref="E13:F13"/>
    <mergeCell ref="G13:H13"/>
    <mergeCell ref="I13:J13"/>
    <mergeCell ref="K13:L13"/>
    <mergeCell ref="M13:N13"/>
    <mergeCell ref="O13:P13"/>
    <mergeCell ref="K3:L8"/>
    <mergeCell ref="A11:N11"/>
    <mergeCell ref="C12:D12"/>
    <mergeCell ref="E12:F12"/>
    <mergeCell ref="G12:H12"/>
    <mergeCell ref="I12:J12"/>
    <mergeCell ref="K12:L12"/>
    <mergeCell ref="M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showGridLines="0" zoomScale="40" zoomScaleNormal="40" workbookViewId="0" topLeftCell="A2">
      <selection activeCell="K14" sqref="K14"/>
    </sheetView>
  </sheetViews>
  <sheetFormatPr defaultColWidth="9.140625" defaultRowHeight="15"/>
  <cols>
    <col min="1" max="1" width="9.574218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G</v>
      </c>
      <c r="L3" s="124"/>
      <c r="M3" s="50"/>
    </row>
    <row r="4" spans="1:13" ht="26.25" customHeight="1">
      <c r="A4" s="10">
        <v>1</v>
      </c>
      <c r="B4" s="11" t="str">
        <f>VLOOKUP($B$1&amp;A4,'Lista Zespołów'!$A$4:$E$72,3,FALSE)</f>
        <v>ISKRA WARSZAWA 3</v>
      </c>
      <c r="C4" s="33">
        <f aca="true" t="shared" si="0" ref="C4:C7">D4*$E$1+E4*$G$1</f>
        <v>8</v>
      </c>
      <c r="D4" s="34">
        <f>IF($C14&gt;$D14,1,0)+IF($E14&gt;$F14,1,0)+IF($G14&gt;$H14,1,0)+IF($I14&gt;$J14,1,0)+IF($K14&gt;$L14,1,0)+IF($M14&gt;$N14,1,0)+IF($O14&gt;$P14,1,0)</f>
        <v>4</v>
      </c>
      <c r="E4" s="34">
        <f>IF($C14&lt;$D14,1,0)+IF($E14&lt;$F14,1,0)+IF($G14&lt;$H14,1,0)+IF($I14&lt;$J14,1,0)+IF($K14&lt;$L14,1,0)+IF($M14&lt;$N14,1,0)+IF($O14&lt;$P14,1,0)</f>
        <v>0</v>
      </c>
      <c r="F4" s="34">
        <f aca="true" t="shared" si="1" ref="F4:F7">E4+D4</f>
        <v>4</v>
      </c>
      <c r="G4" s="34">
        <f>SUM(D$14:D$19)</f>
        <v>84</v>
      </c>
      <c r="H4" s="34">
        <f>SUM(C$14:C$19)</f>
        <v>32</v>
      </c>
      <c r="I4" s="35">
        <f aca="true" t="shared" si="2" ref="I4:I7">_xlfn.IFERROR(G4/H4,0)</f>
        <v>2.625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Zespołów'!$A$4:$E$72,3,FALSE)</f>
        <v>UKS LESZNOWOLA</v>
      </c>
      <c r="C5" s="30">
        <f t="shared" si="0"/>
        <v>0</v>
      </c>
      <c r="D5" s="31">
        <f>IF($C15&gt;$D15,1,0)+IF($E15&gt;$F15,1,0)+IF($G15&gt;$H15,1,0)+IF($I15&gt;$J15,1,0)+IF($K15&gt;$L15,1,0)+IF($M15&gt;$N15,1,0)+IF($O15&gt;$P15,1,0)</f>
        <v>0</v>
      </c>
      <c r="E5" s="31">
        <f>IF($C15&lt;$D15,1,0)+IF($E15&lt;$F15,1,0)+IF($G15&lt;$H15,1,0)+IF($I15&lt;$J15,1,0)+IF($K15&lt;$L15,1,0)+IF($M15&lt;$N15,1,0)+IF($O15&lt;$P15,1,0)</f>
        <v>4</v>
      </c>
      <c r="F5" s="31">
        <f t="shared" si="1"/>
        <v>4</v>
      </c>
      <c r="G5" s="31">
        <f>SUM(F$14:F$19)</f>
        <v>56</v>
      </c>
      <c r="H5" s="31">
        <f>SUM(E$14:E$19)</f>
        <v>86</v>
      </c>
      <c r="I5" s="32">
        <f t="shared" si="2"/>
        <v>0.6511627906976745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Zespołów'!$A$4:$E$72,3,FALSE)</f>
        <v>MDK WARSZAWA 2</v>
      </c>
      <c r="C6" s="33">
        <f t="shared" si="0"/>
        <v>6</v>
      </c>
      <c r="D6" s="34">
        <f>IF($C16&gt;$D16,1,0)+IF($E16&gt;$F16,1,0)+IF($G16&gt;$H16,1,0)+IF($I16&gt;$J16,1,0)+IF($K16&gt;$L16,1,0)+IF($M16&gt;$N16,1,0)+IF($O16&gt;$P16,1,0)</f>
        <v>3</v>
      </c>
      <c r="E6" s="34">
        <f>IF($C16&lt;$D16,1,0)+IF($E16&lt;$F16,1,0)+IF($G16&lt;$H16,1,0)+IF($I16&lt;$J16,1,0)+IF($K16&lt;$L16,1,0)+IF($M16&lt;$N16,1,0)+IF($O16&lt;$P16,1,0)</f>
        <v>1</v>
      </c>
      <c r="F6" s="34">
        <f t="shared" si="1"/>
        <v>4</v>
      </c>
      <c r="G6" s="34">
        <f>SUM(H$14:H$19)</f>
        <v>72</v>
      </c>
      <c r="H6" s="34">
        <f>SUM(G$14:G$19)</f>
        <v>69</v>
      </c>
      <c r="I6" s="35">
        <f t="shared" si="2"/>
        <v>1.0434782608695652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Zespołów'!$A$4:$E$72,3,FALSE)</f>
        <v>ISKRA WARSZAWA 4</v>
      </c>
      <c r="C7" s="30">
        <f t="shared" si="0"/>
        <v>4</v>
      </c>
      <c r="D7" s="31">
        <f>IF($C17&gt;$D17,1,0)+IF($E17&gt;$F17,1,0)+IF($G17&gt;$H17,1,0)+IF($I17&gt;$J17,1,0)+IF($K17&gt;$L17,1,0)+IF($M17&gt;$N17,1,0)+IF($O17&gt;$P17,1,0)</f>
        <v>2</v>
      </c>
      <c r="E7" s="31">
        <f>IF($C17&lt;$D17,1,0)+IF($E17&lt;$F17,1,0)+IF($G17&lt;$H17,1,0)+IF($I17&lt;$J17,1,0)+IF($K17&lt;$L17,1,0)+IF($M17&lt;$N17,1,0)+IF($O17&lt;$P17,1,0)</f>
        <v>2</v>
      </c>
      <c r="F7" s="31">
        <f t="shared" si="1"/>
        <v>4</v>
      </c>
      <c r="G7" s="31">
        <f>SUM(J$14:J$19)</f>
        <v>74</v>
      </c>
      <c r="H7" s="31">
        <f>SUM(I$14:I$19)</f>
        <v>60</v>
      </c>
      <c r="I7" s="32">
        <f t="shared" si="2"/>
        <v>1.2333333333333334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Zespołów'!$A$4:$E$72,3,FALSE)</f>
        <v>VOLLEY RADZIEJOWICE 4</v>
      </c>
      <c r="C8" s="33">
        <f>D8*$E$1+E8*$G$1</f>
        <v>2</v>
      </c>
      <c r="D8" s="34">
        <f>IF($C18&gt;$D18,1,0)+IF($E18&gt;$F18,1,0)+IF($G18&gt;$H18,1,0)+IF($I18&gt;$J18,1,0)+IF($K18&gt;$L18,1,0)+IF($M18&gt;$N18,1,0)+IF($O18&gt;$P18,1,0)</f>
        <v>1</v>
      </c>
      <c r="E8" s="34">
        <f>IF($C18&lt;$D18,1,0)+IF($E18&lt;$F18,1,0)+IF($G18&lt;$H18,1,0)+IF($I18&lt;$J18,1,0)+IF($K18&lt;$L18,1,0)+IF($M18&lt;$N18,1,0)+IF($O18&lt;$P18,1,0)</f>
        <v>3</v>
      </c>
      <c r="F8" s="34">
        <f>E8+D8</f>
        <v>4</v>
      </c>
      <c r="G8" s="34">
        <f>SUM(L$14:L$19)</f>
        <v>43</v>
      </c>
      <c r="H8" s="34">
        <f>SUM(K$14:K$19)</f>
        <v>82</v>
      </c>
      <c r="I8" s="35">
        <f>_xlfn.IFERROR(G8/H8,0)</f>
        <v>0.524390243902439</v>
      </c>
      <c r="K8" s="124"/>
      <c r="L8" s="124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G</v>
      </c>
      <c r="D10" s="2"/>
    </row>
    <row r="11" spans="1:14" ht="18.75" customHeight="1" thickBot="1">
      <c r="A11" s="117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6" ht="26">
      <c r="A12" s="14" t="s">
        <v>9</v>
      </c>
      <c r="B12" s="16"/>
      <c r="C12" s="119">
        <v>1</v>
      </c>
      <c r="D12" s="120"/>
      <c r="E12" s="119">
        <v>2</v>
      </c>
      <c r="F12" s="120"/>
      <c r="G12" s="119">
        <v>3</v>
      </c>
      <c r="H12" s="120"/>
      <c r="I12" s="119">
        <v>4</v>
      </c>
      <c r="J12" s="120"/>
      <c r="K12" s="119">
        <v>5</v>
      </c>
      <c r="L12" s="120"/>
      <c r="M12" s="111">
        <v>6</v>
      </c>
      <c r="N12" s="112"/>
      <c r="O12" s="111"/>
      <c r="P12" s="112"/>
    </row>
    <row r="13" spans="1:16" ht="51.75" customHeight="1" thickBot="1">
      <c r="A13" s="15"/>
      <c r="B13" s="65" t="s">
        <v>1</v>
      </c>
      <c r="C13" s="115" t="str">
        <f>VLOOKUP($B$1&amp;C12,'Lista Zespołów'!$A$4:$E$72,3,FALSE)</f>
        <v>ISKRA WARSZAWA 3</v>
      </c>
      <c r="D13" s="116"/>
      <c r="E13" s="115" t="str">
        <f>VLOOKUP($B$1&amp;E12,'Lista Zespołów'!$A$4:$E$72,3,FALSE)</f>
        <v>UKS LESZNOWOLA</v>
      </c>
      <c r="F13" s="116"/>
      <c r="G13" s="115" t="str">
        <f>VLOOKUP($B$1&amp;G12,'Lista Zespołów'!$A$4:$E$72,3,FALSE)</f>
        <v>MDK WARSZAWA 2</v>
      </c>
      <c r="H13" s="116"/>
      <c r="I13" s="115" t="str">
        <f>VLOOKUP($B$1&amp;I12,'Lista Zespołów'!$A$4:$E$72,3,FALSE)</f>
        <v>ISKRA WARSZAWA 4</v>
      </c>
      <c r="J13" s="116"/>
      <c r="K13" s="121" t="str">
        <f>VLOOKUP($B$1&amp;K12,'Lista Zespołów'!$A$4:$E$72,3,FALSE)</f>
        <v>VOLLEY RADZIEJOWICE 4</v>
      </c>
      <c r="L13" s="122"/>
      <c r="M13" s="121" t="s">
        <v>22</v>
      </c>
      <c r="N13" s="125"/>
      <c r="O13" s="109"/>
      <c r="P13" s="110"/>
    </row>
    <row r="14" spans="1:16" ht="73.5" customHeight="1" thickBot="1">
      <c r="A14" s="70">
        <v>1</v>
      </c>
      <c r="B14" s="71" t="str">
        <f>VLOOKUP($B$1&amp;A14,'Lista Zespołów'!$A$4:$E$72,3,FALSE)</f>
        <v>ISKRA WARSZAWA 3</v>
      </c>
      <c r="C14" s="22" t="s">
        <v>16</v>
      </c>
      <c r="D14" s="23" t="s">
        <v>16</v>
      </c>
      <c r="E14" s="17">
        <v>21</v>
      </c>
      <c r="F14" s="27">
        <v>6</v>
      </c>
      <c r="G14" s="17">
        <v>21</v>
      </c>
      <c r="H14" s="27">
        <v>7</v>
      </c>
      <c r="I14" s="17">
        <v>21</v>
      </c>
      <c r="J14" s="27">
        <v>16</v>
      </c>
      <c r="K14" s="17">
        <v>21</v>
      </c>
      <c r="L14" s="27">
        <v>3</v>
      </c>
      <c r="M14" s="17" t="s">
        <v>22</v>
      </c>
      <c r="N14" s="27" t="s">
        <v>22</v>
      </c>
      <c r="O14" s="17"/>
      <c r="P14" s="27"/>
    </row>
    <row r="15" spans="1:16" ht="73.5" customHeight="1" thickBot="1">
      <c r="A15" s="72">
        <v>2</v>
      </c>
      <c r="B15" s="73" t="str">
        <f>VLOOKUP($B$1&amp;A15,'Lista Zespołów'!$A$4:$E$72,3,FALSE)</f>
        <v>UKS LESZNOWOLA</v>
      </c>
      <c r="C15" s="76">
        <f>IF(F14="","",F14)</f>
        <v>6</v>
      </c>
      <c r="D15" s="77">
        <f>IF(E14="","",E14)</f>
        <v>21</v>
      </c>
      <c r="E15" s="24" t="s">
        <v>16</v>
      </c>
      <c r="F15" s="25" t="s">
        <v>16</v>
      </c>
      <c r="G15" s="21">
        <v>21</v>
      </c>
      <c r="H15" s="28">
        <v>23</v>
      </c>
      <c r="I15" s="21">
        <v>10</v>
      </c>
      <c r="J15" s="28">
        <v>21</v>
      </c>
      <c r="K15" s="21">
        <v>19</v>
      </c>
      <c r="L15" s="28">
        <v>21</v>
      </c>
      <c r="M15" s="17" t="s">
        <v>22</v>
      </c>
      <c r="N15" s="27" t="s">
        <v>22</v>
      </c>
      <c r="O15" s="21"/>
      <c r="P15" s="28"/>
    </row>
    <row r="16" spans="1:16" ht="73.5" customHeight="1" thickBot="1">
      <c r="A16" s="70">
        <v>3</v>
      </c>
      <c r="B16" s="71" t="str">
        <f>VLOOKUP($B$1&amp;A16,'Lista Zespołów'!$A$4:$E$72,3,FALSE)</f>
        <v>MDK WARSZAWA 2</v>
      </c>
      <c r="C16" s="75">
        <f>IF(H14="","",H14)</f>
        <v>7</v>
      </c>
      <c r="D16" s="78">
        <f>IF(G14="","",G14)</f>
        <v>21</v>
      </c>
      <c r="E16" s="75">
        <f>IF(H15="","",H15)</f>
        <v>23</v>
      </c>
      <c r="F16" s="78">
        <f>IF(G15="","",G15)</f>
        <v>21</v>
      </c>
      <c r="G16" s="26" t="s">
        <v>16</v>
      </c>
      <c r="H16" s="23" t="s">
        <v>16</v>
      </c>
      <c r="I16" s="17">
        <v>21</v>
      </c>
      <c r="J16" s="27">
        <v>16</v>
      </c>
      <c r="K16" s="17">
        <v>21</v>
      </c>
      <c r="L16" s="27">
        <v>11</v>
      </c>
      <c r="M16" s="17" t="s">
        <v>22</v>
      </c>
      <c r="N16" s="27" t="s">
        <v>22</v>
      </c>
      <c r="O16" s="17"/>
      <c r="P16" s="27"/>
    </row>
    <row r="17" spans="1:16" ht="73.5" customHeight="1" thickBot="1">
      <c r="A17" s="72">
        <v>4</v>
      </c>
      <c r="B17" s="73" t="str">
        <f>VLOOKUP($B$1&amp;A17,'Lista Zespołów'!$A$4:$E$72,3,FALSE)</f>
        <v>ISKRA WARSZAWA 4</v>
      </c>
      <c r="C17" s="76">
        <f>IF(J14="","",J14)</f>
        <v>16</v>
      </c>
      <c r="D17" s="77">
        <f>IF(I14="","",I14)</f>
        <v>21</v>
      </c>
      <c r="E17" s="76">
        <f>IF(J15="","",J15)</f>
        <v>21</v>
      </c>
      <c r="F17" s="77">
        <f>IF(I15="","",I15)</f>
        <v>10</v>
      </c>
      <c r="G17" s="76">
        <f>IF(J16="","",J16)</f>
        <v>16</v>
      </c>
      <c r="H17" s="77">
        <f>IF(I16="","",I16)</f>
        <v>21</v>
      </c>
      <c r="I17" s="24" t="s">
        <v>16</v>
      </c>
      <c r="J17" s="25" t="s">
        <v>16</v>
      </c>
      <c r="K17" s="21">
        <v>21</v>
      </c>
      <c r="L17" s="28">
        <v>8</v>
      </c>
      <c r="M17" s="17" t="s">
        <v>22</v>
      </c>
      <c r="N17" s="27" t="s">
        <v>22</v>
      </c>
      <c r="O17" s="21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VOLLEY RADZIEJOWICE 4</v>
      </c>
      <c r="C18" s="76">
        <f>IF(L14="","",L14)</f>
        <v>3</v>
      </c>
      <c r="D18" s="77">
        <f>IF(K14="","",K14)</f>
        <v>21</v>
      </c>
      <c r="E18" s="76">
        <f>IF(L15="","",L15)</f>
        <v>21</v>
      </c>
      <c r="F18" s="77">
        <f>IF(K15="","",K15)</f>
        <v>19</v>
      </c>
      <c r="G18" s="76">
        <f>IF(L16="","",L16)</f>
        <v>11</v>
      </c>
      <c r="H18" s="77">
        <f>IF(K16="","",K16)</f>
        <v>21</v>
      </c>
      <c r="I18" s="76">
        <f>IF(L17="","",L17)</f>
        <v>8</v>
      </c>
      <c r="J18" s="77">
        <f>IF(K17="","",K17)</f>
        <v>21</v>
      </c>
      <c r="K18" s="24" t="s">
        <v>16</v>
      </c>
      <c r="L18" s="57" t="s">
        <v>16</v>
      </c>
      <c r="M18" s="17" t="s">
        <v>22</v>
      </c>
      <c r="N18" s="27" t="s">
        <v>22</v>
      </c>
      <c r="O18" s="21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20"/>
      <c r="N19" s="29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5">
      <c r="A22" s="47">
        <v>1</v>
      </c>
      <c r="B22" s="51" t="str">
        <f>VLOOKUP(H22,'Lista Zespołów'!$A$4:$E$72,3,FALSE)</f>
        <v>ISKRA WARSZAWA 3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G1</v>
      </c>
      <c r="I22" s="62" t="s">
        <v>21</v>
      </c>
      <c r="J22" s="61" t="str">
        <f>$B$1&amp;6</f>
        <v>G6</v>
      </c>
    </row>
    <row r="23" spans="1:10" ht="17.5">
      <c r="A23" s="47">
        <v>2</v>
      </c>
      <c r="B23" s="51" t="str">
        <f>VLOOKUP(H23,'Lista Zespołów'!$A$4:$E$72,3,FALSE)</f>
        <v>UKS LESZNOWOLA</v>
      </c>
      <c r="C23" s="52" t="s">
        <v>21</v>
      </c>
      <c r="D23" s="51" t="str">
        <f>VLOOKUP(J23,'Lista Zespołów'!$A$4:$E$72,3,FALSE)</f>
        <v>VOLLEY RADZIEJOWICE 4</v>
      </c>
      <c r="F23" t="s">
        <v>22</v>
      </c>
      <c r="G23" s="60">
        <v>2</v>
      </c>
      <c r="H23" s="61" t="str">
        <f>$B$1&amp;2</f>
        <v>G2</v>
      </c>
      <c r="I23" s="62" t="s">
        <v>21</v>
      </c>
      <c r="J23" s="61" t="str">
        <f>$B$1&amp;5</f>
        <v>G5</v>
      </c>
    </row>
    <row r="24" spans="1:10" ht="17.5">
      <c r="A24" s="47">
        <v>3</v>
      </c>
      <c r="B24" s="51" t="str">
        <f>VLOOKUP(H24,'Lista Zespołów'!$A$4:$E$72,3,FALSE)</f>
        <v>MDK WARSZAWA 2</v>
      </c>
      <c r="C24" s="52" t="s">
        <v>21</v>
      </c>
      <c r="D24" s="51" t="str">
        <f>VLOOKUP(J24,'Lista Zespołów'!$A$4:$E$72,3,FALSE)</f>
        <v>ISKRA WARSZAWA 4</v>
      </c>
      <c r="F24" t="s">
        <v>22</v>
      </c>
      <c r="G24" s="60">
        <v>3</v>
      </c>
      <c r="H24" s="61" t="str">
        <f>$B$1&amp;3</f>
        <v>G3</v>
      </c>
      <c r="I24" s="62" t="s">
        <v>21</v>
      </c>
      <c r="J24" s="63" t="str">
        <f>$B$1&amp;4</f>
        <v>G4</v>
      </c>
    </row>
    <row r="25" spans="2:10" ht="17.5">
      <c r="B25" s="51"/>
      <c r="G25" s="64"/>
      <c r="H25" s="63"/>
      <c r="I25" s="62"/>
      <c r="J25" s="63"/>
    </row>
    <row r="26" spans="1:10" ht="17.5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ISKRA WARSZAWA 4</v>
      </c>
      <c r="F26" t="s">
        <v>22</v>
      </c>
      <c r="G26" s="60">
        <v>4</v>
      </c>
      <c r="H26" s="61" t="str">
        <f>$B$1&amp;6</f>
        <v>G6</v>
      </c>
      <c r="I26" s="62" t="s">
        <v>21</v>
      </c>
      <c r="J26" s="61" t="str">
        <f>$B$1&amp;4</f>
        <v>G4</v>
      </c>
    </row>
    <row r="27" spans="1:10" ht="17.5">
      <c r="A27" s="47">
        <v>5</v>
      </c>
      <c r="B27" s="51" t="str">
        <f>VLOOKUP(H27,'Lista Zespołów'!$A$4:$E$72,3,FALSE)</f>
        <v>VOLLEY RADZIEJOWICE 4</v>
      </c>
      <c r="C27" s="52" t="s">
        <v>21</v>
      </c>
      <c r="D27" s="51" t="str">
        <f>VLOOKUP(J27,'Lista Zespołów'!$A$4:$E$72,3,FALSE)</f>
        <v>MDK WARSZAWA 2</v>
      </c>
      <c r="F27" t="s">
        <v>22</v>
      </c>
      <c r="G27" s="60">
        <v>5</v>
      </c>
      <c r="H27" s="61" t="str">
        <f>$B$1&amp;5</f>
        <v>G5</v>
      </c>
      <c r="I27" s="62" t="s">
        <v>21</v>
      </c>
      <c r="J27" s="61" t="str">
        <f>$B$1&amp;3</f>
        <v>G3</v>
      </c>
    </row>
    <row r="28" spans="1:10" ht="17.5">
      <c r="A28" s="47">
        <v>6</v>
      </c>
      <c r="B28" s="51" t="str">
        <f>VLOOKUP(H28,'Lista Zespołów'!$A$4:$E$72,3,FALSE)</f>
        <v>ISKRA WARSZAWA 3</v>
      </c>
      <c r="C28" s="52" t="s">
        <v>21</v>
      </c>
      <c r="D28" s="51" t="str">
        <f>VLOOKUP(J28,'Lista Zespołów'!$A$4:$E$72,3,FALSE)</f>
        <v>UKS LESZNOWOLA</v>
      </c>
      <c r="F28" t="s">
        <v>22</v>
      </c>
      <c r="G28" s="60">
        <v>6</v>
      </c>
      <c r="H28" s="63" t="str">
        <f>$B$1&amp;1</f>
        <v>G1</v>
      </c>
      <c r="I28" s="62" t="s">
        <v>21</v>
      </c>
      <c r="J28" s="63" t="str">
        <f>$B$1&amp;2</f>
        <v>G2</v>
      </c>
    </row>
    <row r="29" spans="2:10" ht="17.5">
      <c r="B29" s="51"/>
      <c r="G29" s="64"/>
      <c r="H29" s="63"/>
      <c r="I29" s="62"/>
      <c r="J29" s="63"/>
    </row>
    <row r="30" spans="1:10" ht="17.5">
      <c r="A30" s="47">
        <v>7</v>
      </c>
      <c r="B30" s="51" t="str">
        <f>VLOOKUP(H30,'Lista Zespołów'!$A$4:$E$72,3,FALSE)</f>
        <v>UKS LESZNOWOLA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G2</v>
      </c>
      <c r="I30" s="62" t="s">
        <v>21</v>
      </c>
      <c r="J30" s="61" t="str">
        <f>$B$1&amp;6</f>
        <v>G6</v>
      </c>
    </row>
    <row r="31" spans="1:10" ht="17.5">
      <c r="A31" s="47">
        <v>8</v>
      </c>
      <c r="B31" s="51" t="str">
        <f>VLOOKUP(H31,'Lista Zespołów'!$A$4:$E$72,3,FALSE)</f>
        <v>MDK WARSZAWA 2</v>
      </c>
      <c r="C31" s="52" t="s">
        <v>21</v>
      </c>
      <c r="D31" s="51" t="str">
        <f>VLOOKUP(J31,'Lista Zespołów'!$A$4:$E$72,3,FALSE)</f>
        <v>ISKRA WARSZAWA 3</v>
      </c>
      <c r="F31" t="s">
        <v>22</v>
      </c>
      <c r="G31" s="60">
        <v>8</v>
      </c>
      <c r="H31" s="61" t="str">
        <f>$B$1&amp;3</f>
        <v>G3</v>
      </c>
      <c r="I31" s="62" t="s">
        <v>21</v>
      </c>
      <c r="J31" s="61" t="str">
        <f>$B$1&amp;1</f>
        <v>G1</v>
      </c>
    </row>
    <row r="32" spans="1:10" ht="17.5">
      <c r="A32" s="47">
        <v>9</v>
      </c>
      <c r="B32" s="51" t="str">
        <f>VLOOKUP(H32,'Lista Zespołów'!$A$4:$E$72,3,FALSE)</f>
        <v>ISKRA WARSZAWA 4</v>
      </c>
      <c r="C32" s="52" t="s">
        <v>21</v>
      </c>
      <c r="D32" s="51" t="str">
        <f>VLOOKUP(J32,'Lista Zespołów'!$A$4:$E$72,3,FALSE)</f>
        <v>VOLLEY RADZIEJOWICE 4</v>
      </c>
      <c r="F32" t="s">
        <v>22</v>
      </c>
      <c r="G32" s="60">
        <v>9</v>
      </c>
      <c r="H32" s="63" t="str">
        <f>$B$1&amp;4</f>
        <v>G4</v>
      </c>
      <c r="I32" s="62" t="s">
        <v>21</v>
      </c>
      <c r="J32" s="63" t="str">
        <f>$B$1&amp;5</f>
        <v>G5</v>
      </c>
    </row>
    <row r="33" spans="2:10" ht="17.5">
      <c r="B33" s="51"/>
      <c r="G33" s="64"/>
      <c r="H33" s="63"/>
      <c r="I33" s="62"/>
      <c r="J33" s="63"/>
    </row>
    <row r="34" spans="1:10" ht="17.5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VOLLEY RADZIEJOWICE 4</v>
      </c>
      <c r="F34" t="s">
        <v>22</v>
      </c>
      <c r="G34" s="60">
        <v>10</v>
      </c>
      <c r="H34" s="63" t="str">
        <f>$B$1&amp;6</f>
        <v>G6</v>
      </c>
      <c r="I34" s="62" t="s">
        <v>21</v>
      </c>
      <c r="J34" s="63" t="str">
        <f>$B$1&amp;5</f>
        <v>G5</v>
      </c>
    </row>
    <row r="35" spans="1:10" ht="17.5">
      <c r="A35" s="47">
        <v>11</v>
      </c>
      <c r="B35" s="51" t="str">
        <f>VLOOKUP(H35,'Lista Zespołów'!$A$4:$E$72,3,FALSE)</f>
        <v>ISKRA WARSZAWA 3</v>
      </c>
      <c r="C35" s="52" t="s">
        <v>21</v>
      </c>
      <c r="D35" s="51" t="str">
        <f>VLOOKUP(J35,'Lista Zespołów'!$A$4:$E$72,3,FALSE)</f>
        <v>ISKRA WARSZAWA 4</v>
      </c>
      <c r="F35" t="s">
        <v>22</v>
      </c>
      <c r="G35" s="60">
        <v>11</v>
      </c>
      <c r="H35" s="63" t="str">
        <f>$B$1&amp;1</f>
        <v>G1</v>
      </c>
      <c r="I35" s="62" t="s">
        <v>21</v>
      </c>
      <c r="J35" s="63" t="str">
        <f>$B$1&amp;4</f>
        <v>G4</v>
      </c>
    </row>
    <row r="36" spans="1:10" ht="17.5">
      <c r="A36" s="47">
        <v>12</v>
      </c>
      <c r="B36" s="51" t="str">
        <f>VLOOKUP(H36,'Lista Zespołów'!$A$4:$E$72,3,FALSE)</f>
        <v>UKS LESZNOWOLA</v>
      </c>
      <c r="C36" s="54" t="s">
        <v>21</v>
      </c>
      <c r="D36" s="51" t="str">
        <f>VLOOKUP(J36,'Lista Zespołów'!$A$4:$E$72,3,FALSE)</f>
        <v>MDK WARSZAWA 2</v>
      </c>
      <c r="F36" t="s">
        <v>22</v>
      </c>
      <c r="G36" s="60">
        <v>12</v>
      </c>
      <c r="H36" s="63" t="str">
        <f>$B$1&amp;2</f>
        <v>G2</v>
      </c>
      <c r="I36" s="62" t="s">
        <v>21</v>
      </c>
      <c r="J36" s="63" t="str">
        <f>$B$1&amp;3</f>
        <v>G3</v>
      </c>
    </row>
    <row r="37" spans="2:10" ht="17.5">
      <c r="B37" s="51"/>
      <c r="G37" s="64"/>
      <c r="H37" s="63"/>
      <c r="I37" s="62"/>
      <c r="J37" s="63"/>
    </row>
    <row r="38" spans="1:10" ht="17.5">
      <c r="A38" s="47">
        <v>13</v>
      </c>
      <c r="B38" s="51" t="str">
        <f>VLOOKUP(H38,'Lista Zespołów'!$A$4:$E$72,3,FALSE)</f>
        <v>MDK WARSZAWA 2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G3</v>
      </c>
      <c r="I38" s="62" t="s">
        <v>21</v>
      </c>
      <c r="J38" s="63" t="str">
        <f>$B$1&amp;6</f>
        <v>G6</v>
      </c>
    </row>
    <row r="39" spans="1:10" ht="17.5">
      <c r="A39" s="47">
        <v>14</v>
      </c>
      <c r="B39" s="51" t="str">
        <f>VLOOKUP(H39,'Lista Zespołów'!$A$4:$E$72,3,FALSE)</f>
        <v>ISKRA WARSZAWA 4</v>
      </c>
      <c r="C39" s="54" t="s">
        <v>21</v>
      </c>
      <c r="D39" s="51" t="str">
        <f>VLOOKUP(J39,'Lista Zespołów'!$A$4:$E$72,3,FALSE)</f>
        <v>UKS LESZNOWOLA</v>
      </c>
      <c r="F39" t="s">
        <v>22</v>
      </c>
      <c r="G39" s="60">
        <v>14</v>
      </c>
      <c r="H39" s="63" t="str">
        <f>$B$1&amp;4</f>
        <v>G4</v>
      </c>
      <c r="I39" s="62" t="s">
        <v>21</v>
      </c>
      <c r="J39" s="63" t="str">
        <f>$B$1&amp;2</f>
        <v>G2</v>
      </c>
    </row>
    <row r="40" spans="1:10" ht="17.5">
      <c r="A40" s="47">
        <v>15</v>
      </c>
      <c r="B40" s="51" t="str">
        <f>VLOOKUP(H40,'Lista Zespołów'!$A$4:$E$72,3,FALSE)</f>
        <v>VOLLEY RADZIEJOWICE 4</v>
      </c>
      <c r="C40" s="56" t="s">
        <v>21</v>
      </c>
      <c r="D40" s="51" t="str">
        <f>VLOOKUP(J40,'Lista Zespołów'!$A$4:$E$72,3,FALSE)</f>
        <v>ISKRA WARSZAWA 3</v>
      </c>
      <c r="F40" t="s">
        <v>22</v>
      </c>
      <c r="G40" s="60">
        <v>15</v>
      </c>
      <c r="H40" s="63" t="str">
        <f>$B$1&amp;5</f>
        <v>G5</v>
      </c>
      <c r="I40" s="62" t="s">
        <v>21</v>
      </c>
      <c r="J40" s="63" t="str">
        <f>$B$1&amp;1</f>
        <v>G1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O12:P12"/>
    <mergeCell ref="C13:D13"/>
    <mergeCell ref="E13:F13"/>
    <mergeCell ref="G13:H13"/>
    <mergeCell ref="I13:J13"/>
    <mergeCell ref="K13:L13"/>
    <mergeCell ref="M13:N13"/>
    <mergeCell ref="O13:P13"/>
    <mergeCell ref="K3:L8"/>
    <mergeCell ref="A11:N11"/>
    <mergeCell ref="C12:D12"/>
    <mergeCell ref="E12:F12"/>
    <mergeCell ref="G12:H12"/>
    <mergeCell ref="I12:J12"/>
    <mergeCell ref="K12:L12"/>
    <mergeCell ref="M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8"/>
  <sheetViews>
    <sheetView showGridLines="0" zoomScale="40" zoomScaleNormal="40" workbookViewId="0" topLeftCell="A5">
      <selection activeCell="U16" sqref="U16"/>
    </sheetView>
  </sheetViews>
  <sheetFormatPr defaultColWidth="9.140625" defaultRowHeight="15"/>
  <cols>
    <col min="1" max="1" width="9.574218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H</v>
      </c>
      <c r="L3" s="124"/>
      <c r="M3" s="50"/>
    </row>
    <row r="4" spans="1:13" ht="26.25" customHeight="1">
      <c r="A4" s="10">
        <v>1</v>
      </c>
      <c r="B4" s="11" t="str">
        <f>VLOOKUP($B$1&amp;A4,'Lista Zespołów'!$A$4:$E$72,3,FALSE)</f>
        <v>VOLLEY RADZIEJOWICE 3</v>
      </c>
      <c r="C4" s="33">
        <f aca="true" t="shared" si="0" ref="C4:C7">D4*$E$1+E4*$G$1</f>
        <v>0</v>
      </c>
      <c r="D4" s="34">
        <f>IF($C14&gt;$D14,1,0)+IF($E14&gt;$F14,1,0)+IF($G14&gt;$H14,1,0)+IF($I14&gt;$J14,1,0)+IF($K14&gt;$L14,1,0)+IF($M14&gt;$N14,1,0)+IF($O14&gt;$P14,1,0)</f>
        <v>0</v>
      </c>
      <c r="E4" s="34">
        <f>IF($C14&lt;$D14,1,0)+IF($E14&lt;$F14,1,0)+IF($G14&lt;$H14,1,0)+IF($I14&lt;$J14,1,0)+IF($K14&lt;$L14,1,0)+IF($M14&lt;$N14,1,0)+IF($O14&lt;$P14,1,0)</f>
        <v>4</v>
      </c>
      <c r="F4" s="34">
        <f aca="true" t="shared" si="1" ref="F4:F7">E4+D4</f>
        <v>4</v>
      </c>
      <c r="G4" s="34">
        <f>SUM(D$14:D$19)</f>
        <v>0</v>
      </c>
      <c r="H4" s="34">
        <f>SUM(C$14:C$19)</f>
        <v>84</v>
      </c>
      <c r="I4" s="35">
        <f aca="true" t="shared" si="2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Zespołów'!$A$4:$E$72,3,FALSE)</f>
        <v>OLIMP OSTROŁĘKA 3</v>
      </c>
      <c r="C5" s="30">
        <f t="shared" si="0"/>
        <v>2</v>
      </c>
      <c r="D5" s="31">
        <f>IF($C15&gt;$D15,1,0)+IF($E15&gt;$F15,1,0)+IF($G15&gt;$H15,1,0)+IF($I15&gt;$J15,1,0)+IF($K15&gt;$L15,1,0)+IF($M15&gt;$N15,1,0)+IF($O15&gt;$P15,1,0)</f>
        <v>1</v>
      </c>
      <c r="E5" s="31">
        <f>IF($C15&lt;$D15,1,0)+IF($E15&lt;$F15,1,0)+IF($G15&lt;$H15,1,0)+IF($I15&lt;$J15,1,0)+IF($K15&lt;$L15,1,0)+IF($M15&lt;$N15,1,0)+IF($O15&lt;$P15,1,0)</f>
        <v>3</v>
      </c>
      <c r="F5" s="31">
        <f t="shared" si="1"/>
        <v>4</v>
      </c>
      <c r="G5" s="31">
        <f>SUM(F$14:F$19)</f>
        <v>76</v>
      </c>
      <c r="H5" s="31">
        <f>SUM(E$14:E$19)</f>
        <v>64</v>
      </c>
      <c r="I5" s="32">
        <f t="shared" si="2"/>
        <v>1.1875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Zespołów'!$A$4:$E$72,3,FALSE)</f>
        <v>POLONEZ WYSZKÓW 2</v>
      </c>
      <c r="C6" s="33">
        <f t="shared" si="0"/>
        <v>4</v>
      </c>
      <c r="D6" s="34">
        <f>IF($C16&gt;$D16,1,0)+IF($E16&gt;$F16,1,0)+IF($G16&gt;$H16,1,0)+IF($I16&gt;$J16,1,0)+IF($K16&gt;$L16,1,0)+IF($M16&gt;$N16,1,0)+IF($O16&gt;$P16,1,0)</f>
        <v>2</v>
      </c>
      <c r="E6" s="34">
        <f>IF($C16&lt;$D16,1,0)+IF($E16&lt;$F16,1,0)+IF($G16&lt;$H16,1,0)+IF($I16&lt;$J16,1,0)+IF($K16&lt;$L16,1,0)+IF($M16&lt;$N16,1,0)+IF($O16&lt;$P16,1,0)</f>
        <v>2</v>
      </c>
      <c r="F6" s="34">
        <f t="shared" si="1"/>
        <v>4</v>
      </c>
      <c r="G6" s="34">
        <f>SUM(H$14:H$19)</f>
        <v>77</v>
      </c>
      <c r="H6" s="34">
        <f>SUM(G$14:G$19)</f>
        <v>59</v>
      </c>
      <c r="I6" s="35">
        <f t="shared" si="2"/>
        <v>1.305084745762712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Zespołów'!$A$4:$E$72,3,FALSE)</f>
        <v>ISKRA WARSZAWA 5</v>
      </c>
      <c r="C7" s="30">
        <f t="shared" si="0"/>
        <v>6</v>
      </c>
      <c r="D7" s="31">
        <f>IF($C17&gt;$D17,1,0)+IF($E17&gt;$F17,1,0)+IF($G17&gt;$H17,1,0)+IF($I17&gt;$J17,1,0)+IF($K17&gt;$L17,1,0)+IF($M17&gt;$N17,1,0)+IF($O17&gt;$P17,1,0)</f>
        <v>3</v>
      </c>
      <c r="E7" s="31">
        <f>IF($C17&lt;$D17,1,0)+IF($E17&lt;$F17,1,0)+IF($G17&lt;$H17,1,0)+IF($I17&lt;$J17,1,0)+IF($K17&lt;$L17,1,0)+IF($M17&lt;$N17,1,0)+IF($O17&lt;$P17,1,0)</f>
        <v>1</v>
      </c>
      <c r="F7" s="31">
        <f t="shared" si="1"/>
        <v>4</v>
      </c>
      <c r="G7" s="31">
        <f>SUM(J$14:J$19)</f>
        <v>69</v>
      </c>
      <c r="H7" s="31">
        <f>SUM(I$14:I$19)</f>
        <v>60</v>
      </c>
      <c r="I7" s="32">
        <f t="shared" si="2"/>
        <v>1.15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Zespołów'!$A$4:$E$72,3,FALSE)</f>
        <v>WTS WARKA 2</v>
      </c>
      <c r="C8" s="33">
        <f>D8*$E$1+E8*$G$1</f>
        <v>8</v>
      </c>
      <c r="D8" s="34">
        <f>IF($C18&gt;$D18,1,0)+IF($E18&gt;$F18,1,0)+IF($G18&gt;$H18,1,0)+IF($I18&gt;$J18,1,0)+IF($K18&gt;$L18,1,0)+IF($M18&gt;$N18,1,0)+IF($O18&gt;$P18,1,0)</f>
        <v>4</v>
      </c>
      <c r="E8" s="34">
        <f>IF($C18&lt;$D18,1,0)+IF($E18&lt;$F18,1,0)+IF($G18&lt;$H18,1,0)+IF($I18&lt;$J18,1,0)+IF($K18&lt;$L18,1,0)+IF($M18&lt;$N18,1,0)+IF($O18&lt;$P18,1,0)</f>
        <v>0</v>
      </c>
      <c r="F8" s="34">
        <f>E8+D8</f>
        <v>4</v>
      </c>
      <c r="G8" s="34">
        <f>SUM(L$14:L$19)</f>
        <v>85</v>
      </c>
      <c r="H8" s="34">
        <f>SUM(K$14:K$19)</f>
        <v>40</v>
      </c>
      <c r="I8" s="35">
        <f>_xlfn.IFERROR(G8/H8,0)</f>
        <v>2.125</v>
      </c>
      <c r="K8" s="124"/>
      <c r="L8" s="124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H</v>
      </c>
      <c r="D10" s="2"/>
    </row>
    <row r="11" spans="1:14" ht="18.75" customHeight="1" thickBot="1">
      <c r="A11" s="117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6" ht="26">
      <c r="A12" s="14" t="s">
        <v>9</v>
      </c>
      <c r="B12" s="16"/>
      <c r="C12" s="119">
        <v>1</v>
      </c>
      <c r="D12" s="120"/>
      <c r="E12" s="119">
        <v>2</v>
      </c>
      <c r="F12" s="120"/>
      <c r="G12" s="119">
        <v>3</v>
      </c>
      <c r="H12" s="120"/>
      <c r="I12" s="119">
        <v>4</v>
      </c>
      <c r="J12" s="120"/>
      <c r="K12" s="119">
        <v>5</v>
      </c>
      <c r="L12" s="120"/>
      <c r="M12" s="111">
        <v>6</v>
      </c>
      <c r="N12" s="112"/>
      <c r="O12" s="111"/>
      <c r="P12" s="112"/>
    </row>
    <row r="13" spans="1:16" ht="51.75" customHeight="1" thickBot="1">
      <c r="A13" s="15"/>
      <c r="B13" s="65" t="s">
        <v>1</v>
      </c>
      <c r="C13" s="115" t="str">
        <f>VLOOKUP($B$1&amp;C12,'Lista Zespołów'!$A$4:$E$72,3,FALSE)</f>
        <v>VOLLEY RADZIEJOWICE 3</v>
      </c>
      <c r="D13" s="116"/>
      <c r="E13" s="115" t="str">
        <f>VLOOKUP($B$1&amp;E12,'Lista Zespołów'!$A$4:$E$72,3,FALSE)</f>
        <v>OLIMP OSTROŁĘKA 3</v>
      </c>
      <c r="F13" s="116"/>
      <c r="G13" s="115" t="str">
        <f>VLOOKUP($B$1&amp;G12,'Lista Zespołów'!$A$4:$E$72,3,FALSE)</f>
        <v>POLONEZ WYSZKÓW 2</v>
      </c>
      <c r="H13" s="116"/>
      <c r="I13" s="115" t="str">
        <f>VLOOKUP($B$1&amp;I12,'Lista Zespołów'!$A$4:$E$72,3,FALSE)</f>
        <v>ISKRA WARSZAWA 5</v>
      </c>
      <c r="J13" s="116"/>
      <c r="K13" s="121" t="str">
        <f>VLOOKUP($B$1&amp;K12,'Lista Zespołów'!$A$4:$E$72,3,FALSE)</f>
        <v>WTS WARKA 2</v>
      </c>
      <c r="L13" s="122"/>
      <c r="M13" s="141" t="s">
        <v>16</v>
      </c>
      <c r="N13" s="136"/>
      <c r="O13" s="109"/>
      <c r="P13" s="110"/>
    </row>
    <row r="14" spans="1:16" ht="73.5" customHeight="1" thickBot="1">
      <c r="A14" s="70">
        <v>1</v>
      </c>
      <c r="B14" s="71" t="str">
        <f>VLOOKUP($B$1&amp;A14,'Lista Zespołów'!$A$4:$E$72,3,FALSE)</f>
        <v>VOLLEY RADZIEJOWICE 3</v>
      </c>
      <c r="C14" s="22" t="s">
        <v>16</v>
      </c>
      <c r="D14" s="23" t="s">
        <v>16</v>
      </c>
      <c r="E14" s="17">
        <v>0</v>
      </c>
      <c r="F14" s="27">
        <v>21</v>
      </c>
      <c r="G14" s="17">
        <v>0</v>
      </c>
      <c r="H14" s="27">
        <v>21</v>
      </c>
      <c r="I14" s="17">
        <v>0</v>
      </c>
      <c r="J14" s="27">
        <v>21</v>
      </c>
      <c r="K14" s="17">
        <v>0</v>
      </c>
      <c r="L14" s="138">
        <v>21</v>
      </c>
      <c r="M14" s="142" t="s">
        <v>16</v>
      </c>
      <c r="N14" s="137" t="s">
        <v>16</v>
      </c>
      <c r="O14" s="134"/>
      <c r="P14" s="27"/>
    </row>
    <row r="15" spans="1:16" ht="73.5" customHeight="1" thickBot="1">
      <c r="A15" s="72">
        <v>2</v>
      </c>
      <c r="B15" s="73" t="str">
        <f>VLOOKUP($B$1&amp;A15,'Lista Zespołów'!$A$4:$E$72,3,FALSE)</f>
        <v>OLIMP OSTROŁĘKA 3</v>
      </c>
      <c r="C15" s="76">
        <f>IF(F14="","",F14)</f>
        <v>21</v>
      </c>
      <c r="D15" s="77">
        <f>IF(E14="","",E14)</f>
        <v>0</v>
      </c>
      <c r="E15" s="24" t="s">
        <v>16</v>
      </c>
      <c r="F15" s="25" t="s">
        <v>16</v>
      </c>
      <c r="G15" s="21">
        <v>16</v>
      </c>
      <c r="H15" s="28">
        <v>21</v>
      </c>
      <c r="I15" s="21">
        <v>19</v>
      </c>
      <c r="J15" s="28">
        <v>21</v>
      </c>
      <c r="K15" s="21">
        <v>20</v>
      </c>
      <c r="L15" s="139">
        <v>22</v>
      </c>
      <c r="M15" s="142" t="s">
        <v>16</v>
      </c>
      <c r="N15" s="137" t="s">
        <v>16</v>
      </c>
      <c r="O15" s="135"/>
      <c r="P15" s="28"/>
    </row>
    <row r="16" spans="1:16" ht="73.5" customHeight="1" thickBot="1">
      <c r="A16" s="70">
        <v>3</v>
      </c>
      <c r="B16" s="71" t="str">
        <f>VLOOKUP($B$1&amp;A16,'Lista Zespołów'!$A$4:$E$72,3,FALSE)</f>
        <v>POLONEZ WYSZKÓW 2</v>
      </c>
      <c r="C16" s="75">
        <f>IF(H14="","",H14)</f>
        <v>21</v>
      </c>
      <c r="D16" s="78">
        <f>IF(G14="","",G14)</f>
        <v>0</v>
      </c>
      <c r="E16" s="75">
        <f>IF(H15="","",H15)</f>
        <v>21</v>
      </c>
      <c r="F16" s="78">
        <f>IF(G15="","",G15)</f>
        <v>16</v>
      </c>
      <c r="G16" s="26" t="s">
        <v>16</v>
      </c>
      <c r="H16" s="23" t="s">
        <v>16</v>
      </c>
      <c r="I16" s="17">
        <v>20</v>
      </c>
      <c r="J16" s="27">
        <v>22</v>
      </c>
      <c r="K16" s="17">
        <v>15</v>
      </c>
      <c r="L16" s="138">
        <v>21</v>
      </c>
      <c r="M16" s="142" t="s">
        <v>16</v>
      </c>
      <c r="N16" s="137" t="s">
        <v>16</v>
      </c>
      <c r="O16" s="134"/>
      <c r="P16" s="27"/>
    </row>
    <row r="17" spans="1:16" ht="73.5" customHeight="1" thickBot="1">
      <c r="A17" s="72">
        <v>4</v>
      </c>
      <c r="B17" s="73" t="str">
        <f>VLOOKUP($B$1&amp;A17,'Lista Zespołów'!$A$4:$E$72,3,FALSE)</f>
        <v>ISKRA WARSZAWA 5</v>
      </c>
      <c r="C17" s="76">
        <f>IF(J14="","",J14)</f>
        <v>21</v>
      </c>
      <c r="D17" s="77">
        <f>IF(I14="","",I14)</f>
        <v>0</v>
      </c>
      <c r="E17" s="76">
        <f>IF(J15="","",J15)</f>
        <v>21</v>
      </c>
      <c r="F17" s="77">
        <f>IF(I15="","",I15)</f>
        <v>19</v>
      </c>
      <c r="G17" s="76">
        <f>IF(J16="","",J16)</f>
        <v>22</v>
      </c>
      <c r="H17" s="77">
        <f>IF(I16="","",I16)</f>
        <v>20</v>
      </c>
      <c r="I17" s="24" t="s">
        <v>16</v>
      </c>
      <c r="J17" s="25" t="s">
        <v>16</v>
      </c>
      <c r="K17" s="21">
        <v>5</v>
      </c>
      <c r="L17" s="139">
        <v>21</v>
      </c>
      <c r="M17" s="142" t="s">
        <v>16</v>
      </c>
      <c r="N17" s="137" t="s">
        <v>16</v>
      </c>
      <c r="O17" s="135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WTS WARKA 2</v>
      </c>
      <c r="C18" s="76">
        <f>IF(L14="","",L14)</f>
        <v>21</v>
      </c>
      <c r="D18" s="77">
        <f>IF(K14="","",K14)</f>
        <v>0</v>
      </c>
      <c r="E18" s="76">
        <f>IF(L15="","",L15)</f>
        <v>22</v>
      </c>
      <c r="F18" s="77">
        <f>IF(K15="","",K15)</f>
        <v>20</v>
      </c>
      <c r="G18" s="76">
        <f>IF(L16="","",L16)</f>
        <v>21</v>
      </c>
      <c r="H18" s="77">
        <f>IF(K16="","",K16)</f>
        <v>15</v>
      </c>
      <c r="I18" s="76">
        <f>IF(L17="","",L17)</f>
        <v>21</v>
      </c>
      <c r="J18" s="77">
        <f>IF(K17="","",K17)</f>
        <v>5</v>
      </c>
      <c r="K18" s="24" t="s">
        <v>16</v>
      </c>
      <c r="L18" s="140" t="s">
        <v>16</v>
      </c>
      <c r="M18" s="142" t="s">
        <v>16</v>
      </c>
      <c r="N18" s="137" t="s">
        <v>16</v>
      </c>
      <c r="O18" s="135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130"/>
      <c r="N19" s="131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5">
      <c r="A22" s="47">
        <v>1</v>
      </c>
      <c r="B22" s="51" t="str">
        <f>VLOOKUP(H22,'Lista Zespołów'!$A$4:$E$72,3,FALSE)</f>
        <v>VOLLEY RADZIEJOWICE 3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H1</v>
      </c>
      <c r="I22" s="62" t="s">
        <v>21</v>
      </c>
      <c r="J22" s="61" t="str">
        <f>$B$1&amp;6</f>
        <v>H6</v>
      </c>
    </row>
    <row r="23" spans="1:10" ht="17.5">
      <c r="A23" s="47">
        <v>2</v>
      </c>
      <c r="B23" s="51" t="str">
        <f>VLOOKUP(H23,'Lista Zespołów'!$A$4:$E$72,3,FALSE)</f>
        <v>OLIMP OSTROŁĘKA 3</v>
      </c>
      <c r="C23" s="52" t="s">
        <v>21</v>
      </c>
      <c r="D23" s="51" t="str">
        <f>VLOOKUP(J23,'Lista Zespołów'!$A$4:$E$72,3,FALSE)</f>
        <v>WTS WARKA 2</v>
      </c>
      <c r="F23" t="s">
        <v>22</v>
      </c>
      <c r="G23" s="60">
        <v>2</v>
      </c>
      <c r="H23" s="61" t="str">
        <f>$B$1&amp;2</f>
        <v>H2</v>
      </c>
      <c r="I23" s="62" t="s">
        <v>21</v>
      </c>
      <c r="J23" s="61" t="str">
        <f>$B$1&amp;5</f>
        <v>H5</v>
      </c>
    </row>
    <row r="24" spans="1:10" ht="17.5">
      <c r="A24" s="47">
        <v>3</v>
      </c>
      <c r="B24" s="51" t="str">
        <f>VLOOKUP(H24,'Lista Zespołów'!$A$4:$E$72,3,FALSE)</f>
        <v>POLONEZ WYSZKÓW 2</v>
      </c>
      <c r="C24" s="52" t="s">
        <v>21</v>
      </c>
      <c r="D24" s="51" t="str">
        <f>VLOOKUP(J24,'Lista Zespołów'!$A$4:$E$72,3,FALSE)</f>
        <v>ISKRA WARSZAWA 5</v>
      </c>
      <c r="F24" t="s">
        <v>22</v>
      </c>
      <c r="G24" s="60">
        <v>3</v>
      </c>
      <c r="H24" s="61" t="str">
        <f>$B$1&amp;3</f>
        <v>H3</v>
      </c>
      <c r="I24" s="62" t="s">
        <v>21</v>
      </c>
      <c r="J24" s="63" t="str">
        <f>$B$1&amp;4</f>
        <v>H4</v>
      </c>
    </row>
    <row r="25" spans="2:10" ht="17.5">
      <c r="B25" s="51"/>
      <c r="G25" s="64"/>
      <c r="H25" s="63"/>
      <c r="I25" s="62"/>
      <c r="J25" s="63"/>
    </row>
    <row r="26" spans="1:10" ht="17.5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ISKRA WARSZAWA 5</v>
      </c>
      <c r="F26" t="s">
        <v>22</v>
      </c>
      <c r="G26" s="60">
        <v>4</v>
      </c>
      <c r="H26" s="61" t="str">
        <f>$B$1&amp;6</f>
        <v>H6</v>
      </c>
      <c r="I26" s="62" t="s">
        <v>21</v>
      </c>
      <c r="J26" s="61" t="str">
        <f>$B$1&amp;4</f>
        <v>H4</v>
      </c>
    </row>
    <row r="27" spans="1:10" ht="17.5">
      <c r="A27" s="47">
        <v>5</v>
      </c>
      <c r="B27" s="51" t="str">
        <f>VLOOKUP(H27,'Lista Zespołów'!$A$4:$E$72,3,FALSE)</f>
        <v>WTS WARKA 2</v>
      </c>
      <c r="C27" s="52" t="s">
        <v>21</v>
      </c>
      <c r="D27" s="51" t="str">
        <f>VLOOKUP(J27,'Lista Zespołów'!$A$4:$E$72,3,FALSE)</f>
        <v>POLONEZ WYSZKÓW 2</v>
      </c>
      <c r="F27" t="s">
        <v>22</v>
      </c>
      <c r="G27" s="60">
        <v>5</v>
      </c>
      <c r="H27" s="61" t="str">
        <f>$B$1&amp;5</f>
        <v>H5</v>
      </c>
      <c r="I27" s="62" t="s">
        <v>21</v>
      </c>
      <c r="J27" s="61" t="str">
        <f>$B$1&amp;3</f>
        <v>H3</v>
      </c>
    </row>
    <row r="28" spans="1:10" ht="17.5">
      <c r="A28" s="47">
        <v>6</v>
      </c>
      <c r="B28" s="51" t="str">
        <f>VLOOKUP(H28,'Lista Zespołów'!$A$4:$E$72,3,FALSE)</f>
        <v>VOLLEY RADZIEJOWICE 3</v>
      </c>
      <c r="C28" s="52" t="s">
        <v>21</v>
      </c>
      <c r="D28" s="51" t="str">
        <f>VLOOKUP(J28,'Lista Zespołów'!$A$4:$E$72,3,FALSE)</f>
        <v>OLIMP OSTROŁĘKA 3</v>
      </c>
      <c r="F28" t="s">
        <v>22</v>
      </c>
      <c r="G28" s="60">
        <v>6</v>
      </c>
      <c r="H28" s="63" t="str">
        <f>$B$1&amp;1</f>
        <v>H1</v>
      </c>
      <c r="I28" s="62" t="s">
        <v>21</v>
      </c>
      <c r="J28" s="63" t="str">
        <f>$B$1&amp;2</f>
        <v>H2</v>
      </c>
    </row>
    <row r="29" spans="2:10" ht="17.5">
      <c r="B29" s="51"/>
      <c r="G29" s="64"/>
      <c r="H29" s="63"/>
      <c r="I29" s="62"/>
      <c r="J29" s="63"/>
    </row>
    <row r="30" spans="1:10" ht="17.5">
      <c r="A30" s="47">
        <v>7</v>
      </c>
      <c r="B30" s="51" t="str">
        <f>VLOOKUP(H30,'Lista Zespołów'!$A$4:$E$72,3,FALSE)</f>
        <v>OLIMP OSTROŁĘKA 3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H2</v>
      </c>
      <c r="I30" s="62" t="s">
        <v>21</v>
      </c>
      <c r="J30" s="61" t="str">
        <f>$B$1&amp;6</f>
        <v>H6</v>
      </c>
    </row>
    <row r="31" spans="1:10" ht="17.5">
      <c r="A31" s="47">
        <v>8</v>
      </c>
      <c r="B31" s="51" t="str">
        <f>VLOOKUP(H31,'Lista Zespołów'!$A$4:$E$72,3,FALSE)</f>
        <v>POLONEZ WYSZKÓW 2</v>
      </c>
      <c r="C31" s="52" t="s">
        <v>21</v>
      </c>
      <c r="D31" s="51" t="str">
        <f>VLOOKUP(J31,'Lista Zespołów'!$A$4:$E$72,3,FALSE)</f>
        <v>VOLLEY RADZIEJOWICE 3</v>
      </c>
      <c r="F31" t="s">
        <v>22</v>
      </c>
      <c r="G31" s="60">
        <v>8</v>
      </c>
      <c r="H31" s="61" t="str">
        <f>$B$1&amp;3</f>
        <v>H3</v>
      </c>
      <c r="I31" s="62" t="s">
        <v>21</v>
      </c>
      <c r="J31" s="61" t="str">
        <f>$B$1&amp;1</f>
        <v>H1</v>
      </c>
    </row>
    <row r="32" spans="1:10" ht="17.5">
      <c r="A32" s="47">
        <v>9</v>
      </c>
      <c r="B32" s="51" t="str">
        <f>VLOOKUP(H32,'Lista Zespołów'!$A$4:$E$72,3,FALSE)</f>
        <v>ISKRA WARSZAWA 5</v>
      </c>
      <c r="C32" s="52" t="s">
        <v>21</v>
      </c>
      <c r="D32" s="51" t="str">
        <f>VLOOKUP(J32,'Lista Zespołów'!$A$4:$E$72,3,FALSE)</f>
        <v>WTS WARKA 2</v>
      </c>
      <c r="F32" t="s">
        <v>22</v>
      </c>
      <c r="G32" s="60">
        <v>9</v>
      </c>
      <c r="H32" s="63" t="str">
        <f>$B$1&amp;4</f>
        <v>H4</v>
      </c>
      <c r="I32" s="62" t="s">
        <v>21</v>
      </c>
      <c r="J32" s="63" t="str">
        <f>$B$1&amp;5</f>
        <v>H5</v>
      </c>
    </row>
    <row r="33" spans="2:10" ht="17.5">
      <c r="B33" s="51"/>
      <c r="G33" s="64"/>
      <c r="H33" s="63"/>
      <c r="I33" s="62"/>
      <c r="J33" s="63"/>
    </row>
    <row r="34" spans="1:10" ht="17.5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WTS WARKA 2</v>
      </c>
      <c r="F34" t="s">
        <v>22</v>
      </c>
      <c r="G34" s="60">
        <v>10</v>
      </c>
      <c r="H34" s="63" t="str">
        <f>$B$1&amp;6</f>
        <v>H6</v>
      </c>
      <c r="I34" s="62" t="s">
        <v>21</v>
      </c>
      <c r="J34" s="63" t="str">
        <f>$B$1&amp;5</f>
        <v>H5</v>
      </c>
    </row>
    <row r="35" spans="1:10" ht="17.5">
      <c r="A35" s="47">
        <v>11</v>
      </c>
      <c r="B35" s="51" t="str">
        <f>VLOOKUP(H35,'Lista Zespołów'!$A$4:$E$72,3,FALSE)</f>
        <v>VOLLEY RADZIEJOWICE 3</v>
      </c>
      <c r="C35" s="52" t="s">
        <v>21</v>
      </c>
      <c r="D35" s="51" t="str">
        <f>VLOOKUP(J35,'Lista Zespołów'!$A$4:$E$72,3,FALSE)</f>
        <v>ISKRA WARSZAWA 5</v>
      </c>
      <c r="F35" t="s">
        <v>22</v>
      </c>
      <c r="G35" s="60">
        <v>11</v>
      </c>
      <c r="H35" s="63" t="str">
        <f>$B$1&amp;1</f>
        <v>H1</v>
      </c>
      <c r="I35" s="62" t="s">
        <v>21</v>
      </c>
      <c r="J35" s="63" t="str">
        <f>$B$1&amp;4</f>
        <v>H4</v>
      </c>
    </row>
    <row r="36" spans="1:10" ht="17.5">
      <c r="A36" s="47">
        <v>12</v>
      </c>
      <c r="B36" s="51" t="str">
        <f>VLOOKUP(H36,'Lista Zespołów'!$A$4:$E$72,3,FALSE)</f>
        <v>OLIMP OSTROŁĘKA 3</v>
      </c>
      <c r="C36" s="54" t="s">
        <v>21</v>
      </c>
      <c r="D36" s="51" t="str">
        <f>VLOOKUP(J36,'Lista Zespołów'!$A$4:$E$72,3,FALSE)</f>
        <v>POLONEZ WYSZKÓW 2</v>
      </c>
      <c r="F36" t="s">
        <v>22</v>
      </c>
      <c r="G36" s="60">
        <v>12</v>
      </c>
      <c r="H36" s="63" t="str">
        <f>$B$1&amp;2</f>
        <v>H2</v>
      </c>
      <c r="I36" s="62" t="s">
        <v>21</v>
      </c>
      <c r="J36" s="63" t="str">
        <f>$B$1&amp;3</f>
        <v>H3</v>
      </c>
    </row>
    <row r="37" spans="2:10" ht="17.5">
      <c r="B37" s="51"/>
      <c r="G37" s="64"/>
      <c r="H37" s="63"/>
      <c r="I37" s="62"/>
      <c r="J37" s="63"/>
    </row>
    <row r="38" spans="1:10" ht="17.5">
      <c r="A38" s="47">
        <v>13</v>
      </c>
      <c r="B38" s="51" t="str">
        <f>VLOOKUP(H38,'Lista Zespołów'!$A$4:$E$72,3,FALSE)</f>
        <v>POLONEZ WYSZKÓW 2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H3</v>
      </c>
      <c r="I38" s="62" t="s">
        <v>21</v>
      </c>
      <c r="J38" s="63" t="str">
        <f>$B$1&amp;6</f>
        <v>H6</v>
      </c>
    </row>
    <row r="39" spans="1:10" ht="17.5">
      <c r="A39" s="47">
        <v>14</v>
      </c>
      <c r="B39" s="51" t="str">
        <f>VLOOKUP(H39,'Lista Zespołów'!$A$4:$E$72,3,FALSE)</f>
        <v>ISKRA WARSZAWA 5</v>
      </c>
      <c r="C39" s="54" t="s">
        <v>21</v>
      </c>
      <c r="D39" s="51" t="str">
        <f>VLOOKUP(J39,'Lista Zespołów'!$A$4:$E$72,3,FALSE)</f>
        <v>OLIMP OSTROŁĘKA 3</v>
      </c>
      <c r="F39" t="s">
        <v>22</v>
      </c>
      <c r="G39" s="60">
        <v>14</v>
      </c>
      <c r="H39" s="63" t="str">
        <f>$B$1&amp;4</f>
        <v>H4</v>
      </c>
      <c r="I39" s="62" t="s">
        <v>21</v>
      </c>
      <c r="J39" s="63" t="str">
        <f>$B$1&amp;2</f>
        <v>H2</v>
      </c>
    </row>
    <row r="40" spans="1:10" ht="17.5">
      <c r="A40" s="47">
        <v>15</v>
      </c>
      <c r="B40" s="51" t="str">
        <f>VLOOKUP(H40,'Lista Zespołów'!$A$4:$E$72,3,FALSE)</f>
        <v>WTS WARKA 2</v>
      </c>
      <c r="C40" s="56" t="s">
        <v>21</v>
      </c>
      <c r="D40" s="51" t="str">
        <f>VLOOKUP(J40,'Lista Zespołów'!$A$4:$E$72,3,FALSE)</f>
        <v>VOLLEY RADZIEJOWICE 3</v>
      </c>
      <c r="F40" t="s">
        <v>22</v>
      </c>
      <c r="G40" s="60">
        <v>15</v>
      </c>
      <c r="H40" s="63" t="str">
        <f>$B$1&amp;5</f>
        <v>H5</v>
      </c>
      <c r="I40" s="62" t="s">
        <v>21</v>
      </c>
      <c r="J40" s="63" t="str">
        <f>$B$1&amp;1</f>
        <v>H1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O12:P12"/>
    <mergeCell ref="C13:D13"/>
    <mergeCell ref="E13:F13"/>
    <mergeCell ref="G13:H13"/>
    <mergeCell ref="I13:J13"/>
    <mergeCell ref="K13:L13"/>
    <mergeCell ref="M13:N13"/>
    <mergeCell ref="O13:P13"/>
    <mergeCell ref="K3:L8"/>
    <mergeCell ref="A11:N11"/>
    <mergeCell ref="C12:D12"/>
    <mergeCell ref="E12:F12"/>
    <mergeCell ref="G12:H12"/>
    <mergeCell ref="I12:J12"/>
    <mergeCell ref="K12:L12"/>
    <mergeCell ref="M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Aleksandra Palczak</cp:lastModifiedBy>
  <cp:lastPrinted>2017-04-01T13:45:30Z</cp:lastPrinted>
  <dcterms:created xsi:type="dcterms:W3CDTF">2015-01-29T08:59:49Z</dcterms:created>
  <dcterms:modified xsi:type="dcterms:W3CDTF">2024-03-24T08:49:09Z</dcterms:modified>
  <cp:category/>
  <cp:version/>
  <cp:contentType/>
  <cp:contentStatus/>
</cp:coreProperties>
</file>