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0.xml" ContentType="application/vnd.ms-excel.person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codeName="Ten_skoroszyt" defaultThemeVersion="124226"/>
  <bookViews>
    <workbookView xWindow="65428" yWindow="65428" windowWidth="23256" windowHeight="12456" firstSheet="1" activeTab="6"/>
  </bookViews>
  <sheets>
    <sheet name="Lista Zespołów" sheetId="1" r:id="rId1"/>
    <sheet name="I LIGA" sheetId="2" r:id="rId2"/>
    <sheet name="II LIGA" sheetId="17" r:id="rId3"/>
    <sheet name="III LIGA" sheetId="18" r:id="rId4"/>
    <sheet name="IV LIGA" sheetId="19" r:id="rId5"/>
    <sheet name="V LIGA" sheetId="20" r:id="rId6"/>
    <sheet name="VI LIGA" sheetId="21" r:id="rId7"/>
    <sheet name="VII LIGA" sheetId="22" r:id="rId8"/>
    <sheet name="VIII LIGA" sheetId="23" r:id="rId9"/>
    <sheet name="IX LIGA" sheetId="24" r:id="rId10"/>
  </sheets>
  <definedNames>
    <definedName name="D">'Lista Zespołów'!$A$4:$E$75</definedName>
    <definedName name="CRITERIA" localSheetId="1">'I LIGA'!$B$1:$B$1</definedName>
    <definedName name="CRITERIA" localSheetId="2">'II LIGA'!$B$1:$B$1</definedName>
    <definedName name="CRITERIA" localSheetId="3">'III LIGA'!$B$1:$B$1</definedName>
    <definedName name="CRITERIA" localSheetId="4">'IV LIGA'!$B$1:$B$1</definedName>
    <definedName name="CRITERIA" localSheetId="9">'IX LIGA'!$B$1:$B$1</definedName>
    <definedName name="CRITERIA" localSheetId="5">'V LIGA'!$B$1:$B$1</definedName>
    <definedName name="CRITERIA" localSheetId="6">'VI LIGA'!$B$1:$B$1</definedName>
    <definedName name="CRITERIA" localSheetId="7">'VII LIGA'!$B$1:$B$1</definedName>
    <definedName name="CRITERIA" localSheetId="8">'VIII LIGA'!$B$1:$B$1</definedName>
    <definedName name="_xlnm.Print_Area" localSheetId="1">'I LIGA'!$A$1:$P$21</definedName>
    <definedName name="_xlnm.Print_Area" localSheetId="2">'II LIGA'!$A$1:$P$21</definedName>
    <definedName name="_xlnm.Print_Area" localSheetId="3">'III LIGA'!$A$1:$P$21</definedName>
    <definedName name="_xlnm.Print_Area" localSheetId="4">'IV LIGA'!$A$1:$P$21</definedName>
    <definedName name="_xlnm.Print_Area" localSheetId="9">'IX LIGA'!$A$1:$P$21</definedName>
    <definedName name="_xlnm.Print_Area" localSheetId="5">'V LIGA'!$A$1:$P$21</definedName>
    <definedName name="_xlnm.Print_Area" localSheetId="6">'VI LIGA'!$A$1:$P$21</definedName>
    <definedName name="_xlnm.Print_Area" localSheetId="7">'VII LIGA'!$A$1:$P$21</definedName>
    <definedName name="_xlnm.Print_Area" localSheetId="8">'VIII LIGA'!$A$1:$P$21</definedName>
    <definedName name="EXTRACT" localSheetId="1">'I LIGA'!$B$4</definedName>
    <definedName name="EXTRACT" localSheetId="2">'II LIGA'!$B$4</definedName>
    <definedName name="EXTRACT" localSheetId="3">'III LIGA'!$B$4</definedName>
    <definedName name="EXTRACT" localSheetId="4">'IV LIGA'!$B$4</definedName>
    <definedName name="EXTRACT" localSheetId="9">'IX LIGA'!$B$4</definedName>
    <definedName name="EXTRACT" localSheetId="5">'V LIGA'!$B$4</definedName>
    <definedName name="EXTRACT" localSheetId="6">'VI LIGA'!$B$4</definedName>
    <definedName name="EXTRACT" localSheetId="7">'VII LIGA'!$B$4</definedName>
    <definedName name="EXTRACT" localSheetId="8">'VIII LIGA'!$B$4</definedName>
    <definedName name="_xlnm.Print_Titles" localSheetId="1">'I LIGA'!$1:$1</definedName>
    <definedName name="_xlnm.Print_Titles" localSheetId="2">'II LIGA'!$1:$1</definedName>
    <definedName name="_xlnm.Print_Titles" localSheetId="3">'III LIGA'!$1:$1</definedName>
    <definedName name="_xlnm.Print_Titles" localSheetId="4">'IV LIGA'!$1:$1</definedName>
    <definedName name="_xlnm.Print_Titles" localSheetId="5">'V LIGA'!$1:$1</definedName>
    <definedName name="_xlnm.Print_Titles" localSheetId="6">'VI LIGA'!$1:$1</definedName>
    <definedName name="_xlnm.Print_Titles" localSheetId="7">'VII LIGA'!$1:$1</definedName>
    <definedName name="_xlnm.Print_Titles" localSheetId="8">'VIII LIGA'!$1:$1</definedName>
    <definedName name="_xlnm.Print_Titles" localSheetId="9">'IX LIGA'!$1:$1</definedName>
  </definedNames>
  <calcPr calcId="181029"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<sst xmlns="http://schemas.openxmlformats.org/spreadsheetml/2006/main" count="796" uniqueCount="87">
  <si>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</si>
  <si>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</si>
  <si>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</si>
  <si>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</si>
  <si>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</si>
  <si>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</si>
  <si>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</si>
  <si>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</si>
  <si>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</si>
  <si>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</si>
  <si>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</si>
  <si>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</si>
  <si>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</si>
  <si>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</si>
  <si>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</si>
  <si>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</si>
  <si>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</si>
  <si>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</si>
  <si>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</si>
  <si>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</si>
  <si>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</si>
  <si>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</si>
  <si>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</si>
  <si>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</si>
  <si>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</si>
  <si>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</si>
  <si>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</si>
  <si>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</si>
  <si>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</si>
  <si>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</si>
  <si>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</si>
  <si>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</si>
  <si>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</si>
  <si>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NIKE OSTROŁĘKA 1</t>
  </si>
  <si>
    <t>NIKE OSTROŁĘKA 2</t>
  </si>
  <si>
    <t>NIKE OSTROŁĘKA 3</t>
  </si>
  <si>
    <t>Obecność</t>
  </si>
  <si>
    <t>Karta zgłoszeniowa</t>
  </si>
  <si>
    <t>nieobecni</t>
  </si>
  <si>
    <t>VARSOVIA 1</t>
  </si>
  <si>
    <t>TRÓJKA KOBYŁKA 1</t>
  </si>
  <si>
    <t>OLIMP TŁUSZCZ 1</t>
  </si>
  <si>
    <t>DĘBINA NIEPORĘT 1</t>
  </si>
  <si>
    <t>OLIMP MIŃSK MAZ. 1</t>
  </si>
  <si>
    <t>METRO WARSZAWA</t>
  </si>
  <si>
    <t>RADMOKA RADOM 2</t>
  </si>
  <si>
    <t>SPS KONSTANCIN</t>
  </si>
  <si>
    <t>KKS KOZIENICE 1</t>
  </si>
  <si>
    <t>RADOMKA RADOM 1</t>
  </si>
  <si>
    <t>MUKS KRÓTKA 5</t>
  </si>
  <si>
    <t>UKS LESZNOWOLA 1</t>
  </si>
  <si>
    <t>ASTW</t>
  </si>
  <si>
    <t>MUKS KRÓTKA 2</t>
  </si>
  <si>
    <t>DĘBINA NIEPORĘT 2</t>
  </si>
  <si>
    <t>PERŁA ZŁOTOKŁOS 1</t>
  </si>
  <si>
    <t>MUKS KRÓTKA 1</t>
  </si>
  <si>
    <t>UKS LESZNOWOLA 2</t>
  </si>
  <si>
    <t>RADOMKA RADOM 4</t>
  </si>
  <si>
    <t>RADOMKA RADOM 5</t>
  </si>
  <si>
    <t>TRÓJKA KOBYŁKA 2</t>
  </si>
  <si>
    <t>DĘBINA NIEPORĘT 3</t>
  </si>
  <si>
    <t>SĘP ŻELECHÓW</t>
  </si>
  <si>
    <t xml:space="preserve">VOLLEY WYSZKÓW </t>
  </si>
  <si>
    <t>JEDYNKA MARKI 1</t>
  </si>
  <si>
    <t>VARSOVIA 2</t>
  </si>
  <si>
    <t>ATENA WARSZAWA 1</t>
  </si>
  <si>
    <t>PLAS WARSZAWA 1</t>
  </si>
  <si>
    <t>ATENA WARSZAWA 3</t>
  </si>
  <si>
    <t>OLIMP TŁUSZCZ 2</t>
  </si>
  <si>
    <t>OLIMP MIŃSK MAZ. 2</t>
  </si>
  <si>
    <t>PERŁA ZŁOTOKŁOS 2</t>
  </si>
  <si>
    <t>MKS PRUSZKÓW</t>
  </si>
  <si>
    <t>OLIMPIA WĘGRÓW 1</t>
  </si>
  <si>
    <t>OLIMPIA WĘGRÓW 3</t>
  </si>
  <si>
    <t>JEDYNKA MARKI 2</t>
  </si>
  <si>
    <t>RADOMKA RADOM 3</t>
  </si>
  <si>
    <t>ATENA WARSZAWA 2</t>
  </si>
  <si>
    <t>MUKS KRÓTKA 3</t>
  </si>
  <si>
    <t>KS HALINÓW</t>
  </si>
  <si>
    <t>KKS KOZIENICE 2</t>
  </si>
  <si>
    <t>OLIMPIA WĘGRÓW 2</t>
  </si>
  <si>
    <t>WTS WARKA</t>
  </si>
  <si>
    <t>OLIMP MIŃSK 3</t>
  </si>
  <si>
    <t>PLAS WARSZAWA 2</t>
  </si>
  <si>
    <t>MUKS KRÓTKA 4</t>
  </si>
  <si>
    <t>RADOMKA RADOM 6</t>
  </si>
  <si>
    <t>BETA PIONKI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</si>
</sst>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7"/>
      <color theme="1"/>
      <name val="Tahoma"/>
      <family val="2"/>
    </font>
    <font>
      <sz val="72"/>
      <color theme="1"/>
      <name val="Calibri"/>
      <family val="2"/>
      <scheme val="minor"/>
    </font>
    <font>
      <b/>
      <sz val="150"/>
      <color theme="1"/>
      <name val="Calibri"/>
      <family val="2"/>
      <scheme val="minor"/>
    </font>
    <font>
      <sz val="150"/>
      <color theme="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microsoft.com/office/2017/10/relationships/person" Target="persons/person.xml" /><Relationship Id="rId14" Type="http://schemas.microsoft.com/office/2017/10/relationships/person" Target="persons/person0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36">
      <selection activeCell="C48" sqref="C48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4" t="s">
        <v>36</v>
      </c>
      <c r="G3" s="84" t="s">
        <v>37</v>
      </c>
    </row>
    <row r="4" spans="1:5" ht="26.4" thickBot="1">
      <c r="A4" s="6" t="str">
        <f>'Lista Zespołów'!$D4&amp;'Lista Zespołów'!$E4</f>
        <v>A1</v>
      </c>
      <c r="B4" s="5">
        <v>1</v>
      </c>
      <c r="C4" s="87" t="s">
        <v>39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88" t="s">
        <v>40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88" t="s">
        <v>41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88" t="s">
        <v>42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88" t="s">
        <v>43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88" t="s">
        <v>44</v>
      </c>
      <c r="D9" s="68" t="s">
        <v>6</v>
      </c>
      <c r="E9" s="69">
        <v>6</v>
      </c>
      <c r="F9" s="85"/>
      <c r="G9" s="85"/>
    </row>
    <row r="10" spans="1:5" ht="26.4" thickBot="1">
      <c r="A10" s="58" t="str">
        <f>'Lista Zespołów'!$D10&amp;'Lista Zespołów'!$E10</f>
        <v>B1</v>
      </c>
      <c r="B10" s="5">
        <v>7</v>
      </c>
      <c r="C10" s="87" t="s">
        <v>45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88" t="s">
        <v>46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88" t="s">
        <v>47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88" t="s">
        <v>48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88" t="s">
        <v>49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88" t="s">
        <v>50</v>
      </c>
      <c r="D15" s="69" t="s">
        <v>5</v>
      </c>
      <c r="E15" s="69">
        <v>6</v>
      </c>
      <c r="F15" s="85"/>
      <c r="G15" s="85"/>
    </row>
    <row r="16" spans="1:5" ht="26.4" thickBot="1">
      <c r="A16" s="58" t="str">
        <f>'Lista Zespołów'!$D16&amp;'Lista Zespołów'!$E16</f>
        <v>C1</v>
      </c>
      <c r="B16" s="5">
        <v>13</v>
      </c>
      <c r="C16" s="87" t="s">
        <v>51</v>
      </c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88" t="s">
        <v>52</v>
      </c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88" t="s">
        <v>53</v>
      </c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88" t="s">
        <v>54</v>
      </c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88" t="s">
        <v>55</v>
      </c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88" t="s">
        <v>56</v>
      </c>
      <c r="D21" s="69" t="s">
        <v>4</v>
      </c>
      <c r="E21" s="69">
        <v>6</v>
      </c>
      <c r="F21" s="85"/>
      <c r="G21" s="85"/>
    </row>
    <row r="22" spans="1:5" ht="26.4" thickBot="1">
      <c r="A22" s="58" t="str">
        <f>'Lista Zespołów'!$D22&amp;'Lista Zespołów'!$E22</f>
        <v>D1</v>
      </c>
      <c r="B22" s="5">
        <v>19</v>
      </c>
      <c r="C22" s="87" t="s">
        <v>57</v>
      </c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88" t="s">
        <v>34</v>
      </c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88" t="s">
        <v>58</v>
      </c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88" t="s">
        <v>59</v>
      </c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88" t="s">
        <v>60</v>
      </c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88" t="s">
        <v>61</v>
      </c>
      <c r="D27" s="69" t="s">
        <v>3</v>
      </c>
      <c r="E27" s="69">
        <v>6</v>
      </c>
      <c r="F27" s="85"/>
      <c r="G27" s="85"/>
    </row>
    <row r="28" spans="1:5" ht="26.4" thickBot="1">
      <c r="A28" s="58" t="str">
        <f>'Lista Zespołów'!$D28&amp;'Lista Zespołów'!$E28</f>
        <v>E1</v>
      </c>
      <c r="B28" s="5">
        <v>25</v>
      </c>
      <c r="C28" s="87" t="s">
        <v>31</v>
      </c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88" t="s">
        <v>62</v>
      </c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88" t="s">
        <v>63</v>
      </c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88" t="s">
        <v>33</v>
      </c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88" t="s">
        <v>64</v>
      </c>
      <c r="D32" s="58" t="s">
        <v>23</v>
      </c>
      <c r="E32" s="58">
        <v>5</v>
      </c>
    </row>
    <row r="33" spans="1:7" ht="26.4" thickBot="1">
      <c r="A33" s="58" t="str">
        <f>'Lista Zespołów'!$D33&amp;'Lista Zespołów'!$E33</f>
        <v>E6</v>
      </c>
      <c r="B33" s="66">
        <v>30</v>
      </c>
      <c r="C33" s="88" t="s">
        <v>65</v>
      </c>
      <c r="D33" s="69" t="s">
        <v>23</v>
      </c>
      <c r="E33" s="69">
        <v>6</v>
      </c>
      <c r="F33" s="85"/>
      <c r="G33" s="85"/>
    </row>
    <row r="34" spans="1:5" ht="26.4" thickBot="1">
      <c r="A34" s="58" t="str">
        <f>'Lista Zespołów'!$D34&amp;'Lista Zespołów'!$E34</f>
        <v>F1</v>
      </c>
      <c r="B34" s="5">
        <v>31</v>
      </c>
      <c r="C34" s="87" t="s">
        <v>32</v>
      </c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32</v>
      </c>
      <c r="C35" s="88" t="s">
        <v>66</v>
      </c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33</v>
      </c>
      <c r="C36" s="88" t="s">
        <v>67</v>
      </c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34</v>
      </c>
      <c r="C37" s="88" t="s">
        <v>68</v>
      </c>
      <c r="D37" s="58" t="s">
        <v>24</v>
      </c>
      <c r="E37" s="58">
        <v>4</v>
      </c>
    </row>
    <row r="38" spans="1:5" ht="26.4" thickBot="1">
      <c r="A38" s="58" t="str">
        <f>'Lista Zespołów'!$D38&amp;'Lista Zespołów'!$E38</f>
        <v>F5</v>
      </c>
      <c r="B38" s="5">
        <v>35</v>
      </c>
      <c r="C38" s="88" t="s">
        <v>69</v>
      </c>
      <c r="D38" s="58" t="s">
        <v>24</v>
      </c>
      <c r="E38" s="58">
        <v>5</v>
      </c>
    </row>
    <row r="39" spans="1:7" ht="26.4" thickBot="1">
      <c r="A39" s="58" t="str">
        <f>'Lista Zespołów'!$D39&amp;'Lista Zespołów'!$E39</f>
        <v>F6</v>
      </c>
      <c r="B39" s="66">
        <v>36</v>
      </c>
      <c r="C39" s="88" t="s">
        <v>70</v>
      </c>
      <c r="D39" s="69" t="s">
        <v>24</v>
      </c>
      <c r="E39" s="69">
        <v>6</v>
      </c>
      <c r="F39" s="85"/>
      <c r="G39" s="85"/>
    </row>
    <row r="40" spans="1:5" ht="26.4" thickBot="1">
      <c r="A40" s="6" t="str">
        <f>'Lista Zespołów'!$D40&amp;'Lista Zespołów'!$E40</f>
        <v>G1</v>
      </c>
      <c r="B40" s="5">
        <v>37</v>
      </c>
      <c r="C40" s="87" t="s">
        <v>71</v>
      </c>
      <c r="D40" s="6" t="s">
        <v>25</v>
      </c>
      <c r="E40" s="6">
        <v>1</v>
      </c>
    </row>
    <row r="41" spans="1:5" ht="26.4" thickBot="1">
      <c r="A41" s="58" t="str">
        <f>'Lista Zespołów'!$D41&amp;'Lista Zespołów'!$E41</f>
        <v>G2</v>
      </c>
      <c r="B41" s="59">
        <v>38</v>
      </c>
      <c r="C41" s="88" t="s">
        <v>72</v>
      </c>
      <c r="D41" s="58" t="s">
        <v>25</v>
      </c>
      <c r="E41" s="58">
        <v>2</v>
      </c>
    </row>
    <row r="42" spans="1:5" ht="26.4" thickBot="1">
      <c r="A42" s="58" t="str">
        <f>'Lista Zespołów'!$D42&amp;'Lista Zespołów'!$E42</f>
        <v>G3</v>
      </c>
      <c r="B42" s="59">
        <v>39</v>
      </c>
      <c r="C42" s="88" t="s">
        <v>73</v>
      </c>
      <c r="D42" s="58" t="s">
        <v>25</v>
      </c>
      <c r="E42" s="58">
        <v>3</v>
      </c>
    </row>
    <row r="43" spans="1:5" ht="26.4" thickBot="1">
      <c r="A43" s="58" t="str">
        <f>'Lista Zespołów'!$D43&amp;'Lista Zespołów'!$E43</f>
        <v>G4</v>
      </c>
      <c r="B43" s="59">
        <v>40</v>
      </c>
      <c r="C43" s="88" t="s">
        <v>74</v>
      </c>
      <c r="D43" s="58" t="s">
        <v>25</v>
      </c>
      <c r="E43" s="58">
        <v>4</v>
      </c>
    </row>
    <row r="44" spans="1:5" ht="26.4" thickBot="1">
      <c r="A44" s="58" t="str">
        <f>'Lista Zespołów'!$D44&amp;'Lista Zespołów'!$E44</f>
        <v>G5</v>
      </c>
      <c r="B44" s="59">
        <v>41</v>
      </c>
      <c r="C44" s="88" t="s">
        <v>75</v>
      </c>
      <c r="D44" s="58" t="s">
        <v>25</v>
      </c>
      <c r="E44" s="58">
        <v>5</v>
      </c>
    </row>
    <row r="45" spans="1:7" ht="26.4" thickBot="1">
      <c r="A45" s="58" t="str">
        <f>'Lista Zespołów'!$D45&amp;'Lista Zespołów'!$E45</f>
        <v>G6</v>
      </c>
      <c r="B45" s="67">
        <v>42</v>
      </c>
      <c r="C45" s="88" t="s">
        <v>76</v>
      </c>
      <c r="D45" s="69" t="s">
        <v>25</v>
      </c>
      <c r="E45" s="69">
        <v>6</v>
      </c>
      <c r="F45" s="85"/>
      <c r="G45" s="85"/>
    </row>
    <row r="46" spans="1:5" ht="26.4" thickBot="1">
      <c r="A46" s="58" t="str">
        <f>'Lista Zespołów'!$D46&amp;'Lista Zespołów'!$E46</f>
        <v>H1</v>
      </c>
      <c r="B46" s="59">
        <v>43</v>
      </c>
      <c r="C46" s="87" t="s">
        <v>77</v>
      </c>
      <c r="D46" s="58" t="s">
        <v>26</v>
      </c>
      <c r="E46" s="58">
        <v>1</v>
      </c>
    </row>
    <row r="47" spans="1:5" ht="26.4" thickBot="1">
      <c r="A47" s="58" t="str">
        <f>'Lista Zespołów'!$D47&amp;'Lista Zespołów'!$E47</f>
        <v>H2</v>
      </c>
      <c r="B47" s="59">
        <v>44</v>
      </c>
      <c r="C47" s="88" t="s">
        <v>78</v>
      </c>
      <c r="D47" s="58" t="s">
        <v>26</v>
      </c>
      <c r="E47" s="58">
        <v>2</v>
      </c>
    </row>
    <row r="48" spans="1:5" ht="26.4" thickBot="1">
      <c r="A48" s="58" t="str">
        <f>'Lista Zespołów'!$D48&amp;'Lista Zespołów'!$E48</f>
        <v>H3</v>
      </c>
      <c r="B48" s="59">
        <v>45</v>
      </c>
      <c r="C48" s="88" t="s">
        <v>86</v>
      </c>
      <c r="D48" s="58" t="s">
        <v>26</v>
      </c>
      <c r="E48" s="58">
        <v>3</v>
      </c>
    </row>
    <row r="49" spans="1:5" ht="26.4" thickBot="1">
      <c r="A49" s="58" t="str">
        <f>'Lista Zespołów'!$D49&amp;'Lista Zespołów'!$E49</f>
        <v>H4</v>
      </c>
      <c r="B49" s="59">
        <v>46</v>
      </c>
      <c r="C49" s="88" t="s">
        <v>79</v>
      </c>
      <c r="D49" s="58" t="s">
        <v>26</v>
      </c>
      <c r="E49" s="58">
        <v>4</v>
      </c>
    </row>
    <row r="50" spans="1:5" ht="26.4" thickBot="1">
      <c r="A50" s="58" t="str">
        <f>'Lista Zespołów'!$D50&amp;'Lista Zespołów'!$E50</f>
        <v>H5</v>
      </c>
      <c r="B50" s="59">
        <v>47</v>
      </c>
      <c r="C50" s="88" t="s">
        <v>80</v>
      </c>
      <c r="D50" s="58" t="s">
        <v>26</v>
      </c>
      <c r="E50" s="58">
        <v>5</v>
      </c>
    </row>
    <row r="51" spans="1:7" ht="26.4" thickBot="1">
      <c r="A51" s="58" t="str">
        <f>'Lista Zespołów'!$D51&amp;'Lista Zespołów'!$E51</f>
        <v>H6</v>
      </c>
      <c r="B51" s="67">
        <v>48</v>
      </c>
      <c r="C51" s="88" t="s">
        <v>81</v>
      </c>
      <c r="D51" s="69" t="s">
        <v>26</v>
      </c>
      <c r="E51" s="69">
        <v>6</v>
      </c>
      <c r="F51" s="85"/>
      <c r="G51" s="85"/>
    </row>
    <row r="52" spans="1:5" ht="26.4" thickBot="1">
      <c r="A52" s="58" t="str">
        <f>'Lista Zespołów'!$D52&amp;'Lista Zespołów'!$E52</f>
        <v>I1</v>
      </c>
      <c r="B52" s="59">
        <v>49</v>
      </c>
      <c r="C52" s="87" t="s">
        <v>82</v>
      </c>
      <c r="D52" s="58" t="s">
        <v>27</v>
      </c>
      <c r="E52" s="58">
        <v>1</v>
      </c>
    </row>
    <row r="53" spans="1:5" ht="26.4" thickBot="1">
      <c r="A53" s="58" t="str">
        <f>'Lista Zespołów'!$D53&amp;'Lista Zespołów'!$E53</f>
        <v>I2</v>
      </c>
      <c r="B53" s="59">
        <v>50</v>
      </c>
      <c r="C53" s="88" t="s">
        <v>84</v>
      </c>
      <c r="D53" s="58" t="s">
        <v>27</v>
      </c>
      <c r="E53" s="58">
        <v>2</v>
      </c>
    </row>
    <row r="54" spans="1:5" ht="26.4" thickBot="1">
      <c r="A54" s="58" t="str">
        <f>'Lista Zespołów'!$D54&amp;'Lista Zespołów'!$E54</f>
        <v>I3</v>
      </c>
      <c r="B54" s="59">
        <v>51</v>
      </c>
      <c r="C54" s="88" t="s">
        <v>85</v>
      </c>
      <c r="D54" s="58" t="s">
        <v>27</v>
      </c>
      <c r="E54" s="58">
        <v>3</v>
      </c>
    </row>
    <row r="55" spans="1:5" ht="26.4" thickBot="1">
      <c r="A55" s="58" t="str">
        <f>'Lista Zespołów'!$D55&amp;'Lista Zespołów'!$E55</f>
        <v>I4</v>
      </c>
      <c r="B55" s="59">
        <v>52</v>
      </c>
      <c r="C55" s="88" t="s">
        <v>83</v>
      </c>
      <c r="D55" s="58" t="s">
        <v>27</v>
      </c>
      <c r="E55" s="58">
        <v>4</v>
      </c>
    </row>
    <row r="56" spans="1:5" ht="26.4" thickBot="1">
      <c r="A56" s="58" t="str">
        <f>'Lista Zespołów'!$D56&amp;'Lista Zespołów'!$E56</f>
        <v>I5</v>
      </c>
      <c r="B56" s="59">
        <v>53</v>
      </c>
      <c r="C56" s="88" t="s">
        <v>35</v>
      </c>
      <c r="D56" s="58" t="s">
        <v>27</v>
      </c>
      <c r="E56" s="58">
        <v>5</v>
      </c>
    </row>
    <row r="57" spans="1:7" ht="25.8">
      <c r="A57" s="58" t="str">
        <f>'Lista Zespołów'!$D57&amp;'Lista Zespołów'!$E57</f>
        <v>I6</v>
      </c>
      <c r="B57" s="67">
        <v>54</v>
      </c>
      <c r="C57" s="66"/>
      <c r="D57" s="69" t="s">
        <v>27</v>
      </c>
      <c r="E57" s="69">
        <v>6</v>
      </c>
      <c r="F57" s="85"/>
      <c r="G57" s="85"/>
    </row>
    <row r="58" spans="1:5" ht="25.8">
      <c r="A58" s="58" t="str">
        <f>'Lista Zespołów'!$D58&amp;'Lista Zespołów'!$E58</f>
        <v>J1</v>
      </c>
      <c r="B58" s="59">
        <v>55</v>
      </c>
      <c r="C58" s="5"/>
      <c r="D58" s="58" t="s">
        <v>28</v>
      </c>
      <c r="E58" s="58">
        <v>1</v>
      </c>
    </row>
    <row r="59" spans="1:5" ht="26.4" thickBot="1">
      <c r="A59" s="58" t="str">
        <f>'Lista Zespołów'!$D59&amp;'Lista Zespołów'!$E59</f>
        <v>J2</v>
      </c>
      <c r="B59" s="59">
        <v>56</v>
      </c>
      <c r="C59" s="88"/>
      <c r="D59" s="58" t="s">
        <v>28</v>
      </c>
      <c r="E59" s="58">
        <v>2</v>
      </c>
    </row>
    <row r="60" spans="1:5" ht="26.4" thickBot="1">
      <c r="A60" s="58" t="str">
        <f>'Lista Zespołów'!$D60&amp;'Lista Zespołów'!$E60</f>
        <v>J3</v>
      </c>
      <c r="B60" s="59">
        <v>57</v>
      </c>
      <c r="C60" s="88"/>
      <c r="D60" s="58" t="s">
        <v>28</v>
      </c>
      <c r="E60" s="58">
        <v>3</v>
      </c>
    </row>
    <row r="61" spans="1:5" ht="25.8">
      <c r="A61" s="58" t="str">
        <f>'Lista Zespołów'!$D61&amp;'Lista Zespołów'!$E61</f>
        <v>J4</v>
      </c>
      <c r="B61" s="59">
        <v>58</v>
      </c>
      <c r="C61" s="79"/>
      <c r="D61" s="58" t="s">
        <v>28</v>
      </c>
      <c r="E61" s="58">
        <v>4</v>
      </c>
    </row>
    <row r="62" spans="1:5" ht="25.8">
      <c r="A62" s="58" t="str">
        <f>'Lista Zespołów'!$D62&amp;'Lista Zespołów'!$E62</f>
        <v>J5</v>
      </c>
      <c r="B62" s="59">
        <v>59</v>
      </c>
      <c r="C62" s="5"/>
      <c r="D62" s="58" t="s">
        <v>28</v>
      </c>
      <c r="E62" s="58">
        <v>5</v>
      </c>
    </row>
    <row r="63" spans="1:7" ht="25.8">
      <c r="A63" s="58" t="str">
        <f>'Lista Zespołów'!$D63&amp;'Lista Zespołów'!$E63</f>
        <v>J6</v>
      </c>
      <c r="B63" s="67">
        <v>60</v>
      </c>
      <c r="C63" s="66"/>
      <c r="D63" s="69" t="s">
        <v>28</v>
      </c>
      <c r="E63" s="69">
        <v>6</v>
      </c>
      <c r="F63" s="85"/>
      <c r="G63" s="85"/>
    </row>
    <row r="64" spans="1:5" ht="25.8">
      <c r="A64" s="58" t="str">
        <f>'Lista Zespołów'!$D64&amp;'Lista Zespołów'!$E64</f>
        <v>K1</v>
      </c>
      <c r="B64" s="59">
        <v>61</v>
      </c>
      <c r="C64" s="5"/>
      <c r="D64" s="58" t="s">
        <v>29</v>
      </c>
      <c r="E64" s="58">
        <v>1</v>
      </c>
    </row>
    <row r="65" spans="1:5" ht="25.8">
      <c r="A65" s="58" t="str">
        <f>'Lista Zespołów'!$D65&amp;'Lista Zespołów'!$E65</f>
        <v>K2</v>
      </c>
      <c r="B65" s="59">
        <v>62</v>
      </c>
      <c r="C65" s="5"/>
      <c r="D65" s="58" t="s">
        <v>29</v>
      </c>
      <c r="E65" s="58">
        <v>2</v>
      </c>
    </row>
    <row r="66" spans="1:5" ht="25.8">
      <c r="A66" s="58" t="str">
        <f>'Lista Zespołów'!$D66&amp;'Lista Zespołów'!$E66</f>
        <v>K3</v>
      </c>
      <c r="B66" s="59">
        <v>63</v>
      </c>
      <c r="C66" s="5"/>
      <c r="D66" s="58" t="s">
        <v>29</v>
      </c>
      <c r="E66" s="58">
        <v>3</v>
      </c>
    </row>
    <row r="67" spans="1:5" ht="25.8">
      <c r="A67" s="58" t="str">
        <f>'Lista Zespołów'!$D67&amp;'Lista Zespołów'!$E67</f>
        <v>K4</v>
      </c>
      <c r="B67" s="59">
        <v>64</v>
      </c>
      <c r="C67" s="79"/>
      <c r="D67" s="58" t="s">
        <v>29</v>
      </c>
      <c r="E67" s="58">
        <v>4</v>
      </c>
    </row>
    <row r="68" spans="1:5" ht="25.8">
      <c r="A68" s="58" t="str">
        <f>'Lista Zespołów'!$D68&amp;'Lista Zespołów'!$E68</f>
        <v>K5</v>
      </c>
      <c r="B68" s="59">
        <v>65</v>
      </c>
      <c r="C68" s="5"/>
      <c r="D68" s="58" t="s">
        <v>29</v>
      </c>
      <c r="E68" s="58">
        <v>5</v>
      </c>
    </row>
    <row r="69" spans="1:7" ht="25.8">
      <c r="A69" s="6" t="str">
        <f>'Lista Zespołów'!$D69&amp;'Lista Zespołów'!$E69</f>
        <v>K6</v>
      </c>
      <c r="B69" s="67">
        <v>66</v>
      </c>
      <c r="C69" s="66"/>
      <c r="D69" s="68" t="s">
        <v>29</v>
      </c>
      <c r="E69" s="68">
        <v>6</v>
      </c>
      <c r="F69" s="85"/>
      <c r="G69" s="85"/>
    </row>
    <row r="70" spans="1:6" ht="25.8">
      <c r="A70" s="6" t="str">
        <f>'Lista Zespołów'!$D70&amp;'Lista Zespołów'!$E70</f>
        <v>L1</v>
      </c>
      <c r="B70" s="59">
        <v>67</v>
      </c>
      <c r="C70" s="5"/>
      <c r="D70" s="6" t="s">
        <v>30</v>
      </c>
      <c r="E70" s="6">
        <v>1</v>
      </c>
      <c r="F70" t="s">
        <v>38</v>
      </c>
    </row>
    <row r="71" spans="1:5" ht="25.8">
      <c r="A71" s="6" t="str">
        <f>'Lista Zespołów'!$D71&amp;'Lista Zespołów'!$E71</f>
        <v>L2</v>
      </c>
      <c r="B71" s="59">
        <v>68</v>
      </c>
      <c r="C71" s="5"/>
      <c r="D71" s="6" t="s">
        <v>30</v>
      </c>
      <c r="E71" s="6">
        <v>2</v>
      </c>
    </row>
    <row r="72" spans="1:5" ht="25.8">
      <c r="A72" s="6" t="str">
        <f>'Lista Zespołów'!$D72&amp;'Lista Zespołów'!$E72</f>
        <v>L3</v>
      </c>
      <c r="B72" s="59">
        <v>69</v>
      </c>
      <c r="C72" s="5"/>
      <c r="D72" s="6" t="s">
        <v>30</v>
      </c>
      <c r="E72" s="6">
        <v>3</v>
      </c>
    </row>
    <row r="73" spans="1:5" ht="25.8">
      <c r="A73" s="6" t="str">
        <f>'Lista Zespołów'!$D73&amp;'Lista Zespołów'!$E73</f>
        <v>L4</v>
      </c>
      <c r="B73" s="59">
        <v>70</v>
      </c>
      <c r="C73" s="5"/>
      <c r="D73" s="6" t="s">
        <v>30</v>
      </c>
      <c r="E73" s="6">
        <v>4</v>
      </c>
    </row>
    <row r="74" spans="1:5" ht="25.8">
      <c r="A74" s="6" t="str">
        <f>'Lista Zespołów'!$D74&amp;'Lista Zespołów'!$E74</f>
        <v>L5</v>
      </c>
      <c r="B74" s="59">
        <v>71</v>
      </c>
      <c r="C74" s="5"/>
      <c r="D74" s="6" t="s">
        <v>30</v>
      </c>
      <c r="E74" s="6">
        <v>5</v>
      </c>
    </row>
    <row r="75" spans="1:5" ht="25.8">
      <c r="A75" s="6" t="str">
        <f>'Lista Zespołów'!$D75&amp;'Lista Zespołów'!$E75</f>
        <v>L6</v>
      </c>
      <c r="B75" s="59">
        <v>72</v>
      </c>
      <c r="C75" s="79"/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zoomScale="55" zoomScaleNormal="55" workbookViewId="0" topLeftCell="A1">
      <selection activeCell="Q7" sqref="Q7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I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OLIMP MIŃSK 3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4</v>
      </c>
      <c r="G4" s="34">
        <f>SUM(D$15:D$21)</f>
        <v>101</v>
      </c>
      <c r="H4" s="34">
        <f>SUM(C$15:C$21)</f>
        <v>44</v>
      </c>
      <c r="I4" s="35">
        <f aca="true" t="shared" si="4" ref="I4:I7">_xlfn.IFERROR(G4/H4,0)</f>
        <v>2.2954545454545454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MUKS KRÓTKA 4</v>
      </c>
      <c r="C5" s="30">
        <f t="shared" si="0"/>
        <v>6</v>
      </c>
      <c r="D5" s="31">
        <f t="shared" si="1"/>
        <v>3</v>
      </c>
      <c r="E5" s="31">
        <f t="shared" si="2"/>
        <v>1</v>
      </c>
      <c r="F5" s="31">
        <f t="shared" si="3"/>
        <v>4</v>
      </c>
      <c r="G5" s="31">
        <f>SUM(F$15:F$21)</f>
        <v>90</v>
      </c>
      <c r="H5" s="31">
        <f>SUM(E$15:E$21)</f>
        <v>51</v>
      </c>
      <c r="I5" s="32">
        <f t="shared" si="4"/>
        <v>1.7647058823529411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RADOMKA RADOM 6</v>
      </c>
      <c r="C6" s="33">
        <f t="shared" si="0"/>
        <v>6</v>
      </c>
      <c r="D6" s="34">
        <f t="shared" si="1"/>
        <v>3</v>
      </c>
      <c r="E6" s="34">
        <f t="shared" si="2"/>
        <v>1</v>
      </c>
      <c r="F6" s="34">
        <f t="shared" si="3"/>
        <v>4</v>
      </c>
      <c r="G6" s="34">
        <f>SUM(H$15:H$21)</f>
        <v>91</v>
      </c>
      <c r="H6" s="34">
        <f>SUM(G$15:G$21)</f>
        <v>37</v>
      </c>
      <c r="I6" s="35">
        <f t="shared" si="4"/>
        <v>2.4594594594594597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PLAS WARSZAWA 2</v>
      </c>
      <c r="C7" s="30">
        <f t="shared" si="0"/>
        <v>0</v>
      </c>
      <c r="D7" s="31">
        <f t="shared" si="1"/>
        <v>0</v>
      </c>
      <c r="E7" s="31">
        <f t="shared" si="2"/>
        <v>3</v>
      </c>
      <c r="F7" s="31">
        <f t="shared" si="3"/>
        <v>3</v>
      </c>
      <c r="G7" s="31">
        <f>SUM(J$15:J$21)</f>
        <v>0</v>
      </c>
      <c r="H7" s="31">
        <f>SUM(I$15:I$21)</f>
        <v>75</v>
      </c>
      <c r="I7" s="32">
        <f t="shared" si="4"/>
        <v>0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NIKE OSTROŁĘKA 3</v>
      </c>
      <c r="C8" s="33">
        <f>D8*$E$1+E8*$G$1</f>
        <v>0</v>
      </c>
      <c r="D8" s="34">
        <f t="shared" si="1"/>
        <v>0</v>
      </c>
      <c r="E8" s="34">
        <f t="shared" si="2"/>
        <v>3</v>
      </c>
      <c r="F8" s="34">
        <f>E8+D8</f>
        <v>3</v>
      </c>
      <c r="G8" s="34">
        <f>SUM(L$15:L$21)</f>
        <v>0</v>
      </c>
      <c r="H8" s="34">
        <f>SUM(K$15:K$21)</f>
        <v>75</v>
      </c>
      <c r="I8" s="35">
        <f>_xlfn.IFERROR(G8/H8,0)</f>
        <v>0</v>
      </c>
      <c r="K8" s="104"/>
      <c r="L8" s="104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I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OLIMP MIŃSK 3</v>
      </c>
      <c r="D14" s="96"/>
      <c r="E14" s="95" t="str">
        <f>VLOOKUP($B$1&amp;E13,'Lista Zespołów'!$A$4:$E$75,3,FALSE)</f>
        <v>MUKS KRÓTKA 4</v>
      </c>
      <c r="F14" s="96"/>
      <c r="G14" s="95" t="str">
        <f>VLOOKUP($B$1&amp;G13,'Lista Zespołów'!$A$4:$E$75,3,FALSE)</f>
        <v>RADOMKA RADOM 6</v>
      </c>
      <c r="H14" s="96"/>
      <c r="I14" s="95" t="str">
        <f>VLOOKUP($B$1&amp;I13,'Lista Zespołów'!$A$4:$E$75,3,FALSE)</f>
        <v>PLAS WARSZAWA 2</v>
      </c>
      <c r="J14" s="96"/>
      <c r="K14" s="101" t="str">
        <f>VLOOKUP($B$1&amp;K13,'Lista Zespołów'!$A$4:$E$75,3,FALSE)</f>
        <v>NIKE OSTROŁĘKA 3</v>
      </c>
      <c r="L14" s="102"/>
      <c r="M14" s="95">
        <f>VLOOKUP($B$1&amp;M13,'Lista Zespołów'!$A$4:$E$75,3,FALSE)</f>
        <v>0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OLIMP MIŃSK 3</v>
      </c>
      <c r="C15" s="22" t="s">
        <v>16</v>
      </c>
      <c r="D15" s="23" t="s">
        <v>16</v>
      </c>
      <c r="E15" s="17">
        <v>26</v>
      </c>
      <c r="F15" s="27">
        <v>28</v>
      </c>
      <c r="G15" s="17">
        <v>25</v>
      </c>
      <c r="H15" s="27">
        <v>16</v>
      </c>
      <c r="I15" s="17">
        <v>25</v>
      </c>
      <c r="J15" s="27">
        <v>0</v>
      </c>
      <c r="K15" s="17">
        <v>25</v>
      </c>
      <c r="L15" s="27">
        <v>0</v>
      </c>
      <c r="M15" s="17"/>
      <c r="N15" s="27"/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MUKS KRÓTKA 4</v>
      </c>
      <c r="C16" s="76">
        <f>IF(F15="","",F15)</f>
        <v>28</v>
      </c>
      <c r="D16" s="77">
        <f>IF(E15="","",E15)</f>
        <v>26</v>
      </c>
      <c r="E16" s="24" t="s">
        <v>16</v>
      </c>
      <c r="F16" s="25" t="s">
        <v>16</v>
      </c>
      <c r="G16" s="21">
        <v>12</v>
      </c>
      <c r="H16" s="28">
        <v>25</v>
      </c>
      <c r="I16" s="21">
        <v>25</v>
      </c>
      <c r="J16" s="28">
        <v>0</v>
      </c>
      <c r="K16" s="21">
        <v>25</v>
      </c>
      <c r="L16" s="28">
        <v>0</v>
      </c>
      <c r="M16" s="21"/>
      <c r="N16" s="28"/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RADOMKA RADOM 6</v>
      </c>
      <c r="C17" s="75">
        <f>IF(H15="","",H15)</f>
        <v>16</v>
      </c>
      <c r="D17" s="78">
        <f>IF(G15="","",G15)</f>
        <v>25</v>
      </c>
      <c r="E17" s="75">
        <f>IF(H16="","",H16)</f>
        <v>25</v>
      </c>
      <c r="F17" s="78">
        <f>IF(G16="","",G16)</f>
        <v>12</v>
      </c>
      <c r="G17" s="26" t="s">
        <v>16</v>
      </c>
      <c r="H17" s="23" t="s">
        <v>16</v>
      </c>
      <c r="I17" s="17">
        <v>25</v>
      </c>
      <c r="J17" s="27">
        <v>0</v>
      </c>
      <c r="K17" s="17">
        <v>25</v>
      </c>
      <c r="L17" s="27">
        <v>0</v>
      </c>
      <c r="M17" s="17"/>
      <c r="N17" s="27"/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PLAS WARSZAWA 2</v>
      </c>
      <c r="C18" s="76">
        <f>IF(J15="","",J15)</f>
        <v>0</v>
      </c>
      <c r="D18" s="77">
        <f>IF(I15="","",I15)</f>
        <v>25</v>
      </c>
      <c r="E18" s="76">
        <f>IF(J16="","",J16)</f>
        <v>0</v>
      </c>
      <c r="F18" s="77">
        <f>IF(I16="","",I16)</f>
        <v>25</v>
      </c>
      <c r="G18" s="76">
        <f>IF(J17="","",J17)</f>
        <v>0</v>
      </c>
      <c r="H18" s="77">
        <f>IF(I17="","",I17)</f>
        <v>25</v>
      </c>
      <c r="I18" s="24" t="s">
        <v>16</v>
      </c>
      <c r="J18" s="25" t="s">
        <v>16</v>
      </c>
      <c r="K18" s="21">
        <v>0</v>
      </c>
      <c r="L18" s="28">
        <v>0</v>
      </c>
      <c r="M18" s="21"/>
      <c r="N18" s="28"/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NIKE OSTROŁĘKA 3</v>
      </c>
      <c r="C19" s="76">
        <f>IF(L15="","",L15)</f>
        <v>0</v>
      </c>
      <c r="D19" s="77">
        <f>IF(K15="","",K15)</f>
        <v>25</v>
      </c>
      <c r="E19" s="76">
        <f>IF(L16="","",L16)</f>
        <v>0</v>
      </c>
      <c r="F19" s="77">
        <f>IF(K16="","",K16)</f>
        <v>25</v>
      </c>
      <c r="G19" s="76">
        <f>IF(L17="","",L17)</f>
        <v>0</v>
      </c>
      <c r="H19" s="77">
        <f>IF(K17="","",K17)</f>
        <v>25</v>
      </c>
      <c r="I19" s="76">
        <f>IF(L18="","",L18)</f>
        <v>0</v>
      </c>
      <c r="J19" s="77">
        <f>IF(K18="","",K18)</f>
        <v>0</v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OLIMP MIŃSK 3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I1</v>
      </c>
      <c r="I24" s="62" t="s">
        <v>21</v>
      </c>
      <c r="J24" s="61" t="str">
        <f>$B$1&amp;6</f>
        <v>I6</v>
      </c>
    </row>
    <row r="25" spans="1:10" ht="17.4">
      <c r="A25" s="47">
        <v>2</v>
      </c>
      <c r="B25" s="51" t="str">
        <f>VLOOKUP(H25,'Lista Zespołów'!$A$4:$E$75,3,FALSE)</f>
        <v>MUKS KRÓTKA 4</v>
      </c>
      <c r="C25" s="52" t="s">
        <v>21</v>
      </c>
      <c r="D25" s="51" t="str">
        <f>VLOOKUP(J25,'Lista Zespołów'!$A$4:$E$75,3,FALSE)</f>
        <v>NIKE OSTROŁĘKA 3</v>
      </c>
      <c r="F25" t="s">
        <v>22</v>
      </c>
      <c r="G25" s="60">
        <v>2</v>
      </c>
      <c r="H25" s="61" t="str">
        <f>$B$1&amp;2</f>
        <v>I2</v>
      </c>
      <c r="I25" s="62" t="s">
        <v>21</v>
      </c>
      <c r="J25" s="61" t="str">
        <f>$B$1&amp;5</f>
        <v>I5</v>
      </c>
    </row>
    <row r="26" spans="1:10" ht="17.4">
      <c r="A26" s="47">
        <v>3</v>
      </c>
      <c r="B26" s="51" t="str">
        <f>VLOOKUP(H26,'Lista Zespołów'!$A$4:$E$75,3,FALSE)</f>
        <v>RADOMKA RADOM 6</v>
      </c>
      <c r="C26" s="52" t="s">
        <v>21</v>
      </c>
      <c r="D26" s="51" t="str">
        <f>VLOOKUP(J26,'Lista Zespołów'!$A$4:$E$75,3,FALSE)</f>
        <v>PLAS WARSZAWA 2</v>
      </c>
      <c r="F26" t="s">
        <v>22</v>
      </c>
      <c r="G26" s="60">
        <v>3</v>
      </c>
      <c r="H26" s="61" t="str">
        <f>$B$1&amp;3</f>
        <v>I3</v>
      </c>
      <c r="I26" s="62" t="s">
        <v>21</v>
      </c>
      <c r="J26" s="63" t="str">
        <f>$B$1&amp;4</f>
        <v>I4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 t="str">
        <f>VLOOKUP(J28,'Lista Zespołów'!$A$4:$E$75,3,FALSE)</f>
        <v>PLAS WARSZAWA 2</v>
      </c>
      <c r="F28" t="s">
        <v>22</v>
      </c>
      <c r="G28" s="60">
        <v>4</v>
      </c>
      <c r="H28" s="61" t="str">
        <f>$B$1&amp;6</f>
        <v>I6</v>
      </c>
      <c r="I28" s="62" t="s">
        <v>21</v>
      </c>
      <c r="J28" s="61" t="str">
        <f>$B$1&amp;4</f>
        <v>I4</v>
      </c>
    </row>
    <row r="29" spans="1:10" ht="17.4">
      <c r="A29" s="47">
        <v>5</v>
      </c>
      <c r="B29" s="51" t="str">
        <f>VLOOKUP(H29,'Lista Zespołów'!$A$4:$E$75,3,FALSE)</f>
        <v>NIKE OSTROŁĘKA 3</v>
      </c>
      <c r="C29" s="52" t="s">
        <v>21</v>
      </c>
      <c r="D29" s="51" t="str">
        <f>VLOOKUP(J29,'Lista Zespołów'!$A$4:$E$75,3,FALSE)</f>
        <v>RADOMKA RADOM 6</v>
      </c>
      <c r="F29" t="s">
        <v>22</v>
      </c>
      <c r="G29" s="60">
        <v>5</v>
      </c>
      <c r="H29" s="61" t="str">
        <f>$B$1&amp;5</f>
        <v>I5</v>
      </c>
      <c r="I29" s="62" t="s">
        <v>21</v>
      </c>
      <c r="J29" s="61" t="str">
        <f>$B$1&amp;3</f>
        <v>I3</v>
      </c>
    </row>
    <row r="30" spans="1:10" ht="17.4">
      <c r="A30" s="47">
        <v>6</v>
      </c>
      <c r="B30" s="51" t="str">
        <f>VLOOKUP(H30,'Lista Zespołów'!$A$4:$E$75,3,FALSE)</f>
        <v>OLIMP MIŃSK 3</v>
      </c>
      <c r="C30" s="52" t="s">
        <v>21</v>
      </c>
      <c r="D30" s="51" t="str">
        <f>VLOOKUP(J30,'Lista Zespołów'!$A$4:$E$75,3,FALSE)</f>
        <v>MUKS KRÓTKA 4</v>
      </c>
      <c r="F30" t="s">
        <v>22</v>
      </c>
      <c r="G30" s="60">
        <v>6</v>
      </c>
      <c r="H30" s="63" t="str">
        <f>$B$1&amp;1</f>
        <v>I1</v>
      </c>
      <c r="I30" s="62" t="s">
        <v>21</v>
      </c>
      <c r="J30" s="63" t="str">
        <f>$B$1&amp;2</f>
        <v>I2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MUKS KRÓTKA 4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I2</v>
      </c>
      <c r="I32" s="62" t="s">
        <v>21</v>
      </c>
      <c r="J32" s="61" t="str">
        <f>$B$1&amp;6</f>
        <v>I6</v>
      </c>
    </row>
    <row r="33" spans="1:10" ht="17.4">
      <c r="A33" s="47">
        <v>8</v>
      </c>
      <c r="B33" s="51" t="str">
        <f>VLOOKUP(H33,'Lista Zespołów'!$A$4:$E$75,3,FALSE)</f>
        <v>RADOMKA RADOM 6</v>
      </c>
      <c r="C33" s="52" t="s">
        <v>21</v>
      </c>
      <c r="D33" s="51" t="str">
        <f>VLOOKUP(J33,'Lista Zespołów'!$A$4:$E$75,3,FALSE)</f>
        <v>OLIMP MIŃSK 3</v>
      </c>
      <c r="F33" t="s">
        <v>22</v>
      </c>
      <c r="G33" s="60">
        <v>8</v>
      </c>
      <c r="H33" s="61" t="str">
        <f>$B$1&amp;3</f>
        <v>I3</v>
      </c>
      <c r="I33" s="62" t="s">
        <v>21</v>
      </c>
      <c r="J33" s="61" t="str">
        <f>$B$1&amp;1</f>
        <v>I1</v>
      </c>
    </row>
    <row r="34" spans="1:10" ht="17.4">
      <c r="A34" s="47">
        <v>9</v>
      </c>
      <c r="B34" s="51" t="str">
        <f>VLOOKUP(H34,'Lista Zespołów'!$A$4:$E$75,3,FALSE)</f>
        <v>PLAS WARSZAWA 2</v>
      </c>
      <c r="C34" s="52" t="s">
        <v>21</v>
      </c>
      <c r="D34" s="51" t="str">
        <f>VLOOKUP(J34,'Lista Zespołów'!$A$4:$E$75,3,FALSE)</f>
        <v>NIKE OSTROŁĘKA 3</v>
      </c>
      <c r="F34" t="s">
        <v>22</v>
      </c>
      <c r="G34" s="60">
        <v>9</v>
      </c>
      <c r="H34" s="63" t="str">
        <f>$B$1&amp;4</f>
        <v>I4</v>
      </c>
      <c r="I34" s="62" t="s">
        <v>21</v>
      </c>
      <c r="J34" s="63" t="str">
        <f>$B$1&amp;5</f>
        <v>I5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 t="str">
        <f>VLOOKUP(J36,'Lista Zespołów'!$A$4:$E$75,3,FALSE)</f>
        <v>NIKE OSTROŁĘKA 3</v>
      </c>
      <c r="F36" t="s">
        <v>22</v>
      </c>
      <c r="G36" s="60">
        <v>10</v>
      </c>
      <c r="H36" s="63" t="str">
        <f>$B$1&amp;6</f>
        <v>I6</v>
      </c>
      <c r="I36" s="62" t="s">
        <v>21</v>
      </c>
      <c r="J36" s="63" t="str">
        <f>$B$1&amp;5</f>
        <v>I5</v>
      </c>
    </row>
    <row r="37" spans="1:10" ht="17.4">
      <c r="A37" s="47">
        <v>11</v>
      </c>
      <c r="B37" s="51" t="str">
        <f>VLOOKUP(H37,'Lista Zespołów'!$A$4:$E$75,3,FALSE)</f>
        <v>OLIMP MIŃSK 3</v>
      </c>
      <c r="C37" s="52" t="s">
        <v>21</v>
      </c>
      <c r="D37" s="51" t="str">
        <f>VLOOKUP(J37,'Lista Zespołów'!$A$4:$E$75,3,FALSE)</f>
        <v>PLAS WARSZAWA 2</v>
      </c>
      <c r="F37" t="s">
        <v>22</v>
      </c>
      <c r="G37" s="60">
        <v>11</v>
      </c>
      <c r="H37" s="63" t="str">
        <f>$B$1&amp;1</f>
        <v>I1</v>
      </c>
      <c r="I37" s="62" t="s">
        <v>21</v>
      </c>
      <c r="J37" s="63" t="str">
        <f>$B$1&amp;4</f>
        <v>I4</v>
      </c>
    </row>
    <row r="38" spans="1:10" ht="18">
      <c r="A38" s="47">
        <v>12</v>
      </c>
      <c r="B38" s="51" t="str">
        <f>VLOOKUP(H38,'Lista Zespołów'!$A$4:$E$75,3,FALSE)</f>
        <v>MUKS KRÓTKA 4</v>
      </c>
      <c r="C38" s="54" t="s">
        <v>21</v>
      </c>
      <c r="D38" s="51" t="str">
        <f>VLOOKUP(J38,'Lista Zespołów'!$A$4:$E$75,3,FALSE)</f>
        <v>RADOMKA RADOM 6</v>
      </c>
      <c r="F38" t="s">
        <v>22</v>
      </c>
      <c r="G38" s="60">
        <v>12</v>
      </c>
      <c r="H38" s="63" t="str">
        <f>$B$1&amp;2</f>
        <v>I2</v>
      </c>
      <c r="I38" s="62" t="s">
        <v>21</v>
      </c>
      <c r="J38" s="63" t="str">
        <f>$B$1&amp;3</f>
        <v>I3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RADOMKA RADOM 6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I3</v>
      </c>
      <c r="I40" s="62" t="s">
        <v>21</v>
      </c>
      <c r="J40" s="63" t="str">
        <f>$B$1&amp;6</f>
        <v>I6</v>
      </c>
    </row>
    <row r="41" spans="1:10" ht="18">
      <c r="A41" s="47">
        <v>14</v>
      </c>
      <c r="B41" s="51" t="str">
        <f>VLOOKUP(H41,'Lista Zespołów'!$A$4:$E$75,3,FALSE)</f>
        <v>PLAS WARSZAWA 2</v>
      </c>
      <c r="C41" s="54" t="s">
        <v>21</v>
      </c>
      <c r="D41" s="51" t="str">
        <f>VLOOKUP(J41,'Lista Zespołów'!$A$4:$E$75,3,FALSE)</f>
        <v>MUKS KRÓTKA 4</v>
      </c>
      <c r="F41" t="s">
        <v>22</v>
      </c>
      <c r="G41" s="60">
        <v>14</v>
      </c>
      <c r="H41" s="63" t="str">
        <f>$B$1&amp;4</f>
        <v>I4</v>
      </c>
      <c r="I41" s="62" t="s">
        <v>21</v>
      </c>
      <c r="J41" s="63" t="str">
        <f>$B$1&amp;2</f>
        <v>I2</v>
      </c>
    </row>
    <row r="42" spans="1:10" ht="18">
      <c r="A42" s="47">
        <v>15</v>
      </c>
      <c r="B42" s="51" t="str">
        <f>VLOOKUP(H42,'Lista Zespołów'!$A$4:$E$75,3,FALSE)</f>
        <v>NIKE OSTROŁĘKA 3</v>
      </c>
      <c r="C42" s="56" t="s">
        <v>21</v>
      </c>
      <c r="D42" s="51" t="str">
        <f>VLOOKUP(J42,'Lista Zespołów'!$A$4:$E$75,3,FALSE)</f>
        <v>OLIMP MIŃSK 3</v>
      </c>
      <c r="F42" t="s">
        <v>22</v>
      </c>
      <c r="G42" s="60">
        <v>15</v>
      </c>
      <c r="H42" s="63" t="str">
        <f>$B$1&amp;5</f>
        <v>I5</v>
      </c>
      <c r="I42" s="62" t="s">
        <v>21</v>
      </c>
      <c r="J42" s="63" t="str">
        <f>$B$1&amp;1</f>
        <v>I1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0" zoomScaleNormal="50" workbookViewId="0" topLeftCell="A2">
      <selection activeCell="B4" sqref="B4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3" t="s">
        <v>6</v>
      </c>
      <c r="L3" s="94"/>
      <c r="M3" s="50"/>
    </row>
    <row r="4" spans="1:13" ht="26.25" customHeight="1">
      <c r="A4" s="10">
        <v>1</v>
      </c>
      <c r="B4" s="11" t="str">
        <f>VLOOKUP($B$1&amp;A4,'Lista Zespołów'!$A$4:$E$75,3,FALSE)</f>
        <v>VARSOVIA 1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122</v>
      </c>
      <c r="H4" s="34">
        <f>SUM(C$15:C$21)</f>
        <v>95</v>
      </c>
      <c r="I4" s="35">
        <f aca="true" t="shared" si="4" ref="I4:I7">_xlfn.IFERROR(G4/H4,0)</f>
        <v>1.2842105263157895</v>
      </c>
      <c r="K4" s="94"/>
      <c r="L4" s="94"/>
      <c r="M4" s="50"/>
    </row>
    <row r="5" spans="1:13" ht="26.25" customHeight="1">
      <c r="A5" s="12">
        <v>2</v>
      </c>
      <c r="B5" s="13" t="str">
        <f>VLOOKUP($B$1&amp;A5,'Lista Zespołów'!$A$4:$E$75,3,FALSE)</f>
        <v>TRÓJKA KOBYŁKA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124</v>
      </c>
      <c r="H5" s="31">
        <f>SUM(E$15:E$21)</f>
        <v>112</v>
      </c>
      <c r="I5" s="32">
        <f t="shared" si="4"/>
        <v>1.1071428571428572</v>
      </c>
      <c r="K5" s="94"/>
      <c r="L5" s="94"/>
      <c r="M5" s="50"/>
    </row>
    <row r="6" spans="1:13" ht="26.25" customHeight="1">
      <c r="A6" s="10">
        <v>3</v>
      </c>
      <c r="B6" s="11" t="str">
        <f>VLOOKUP($B$1&amp;A6,'Lista Zespołów'!$A$4:$E$75,3,FALSE)</f>
        <v>OLIMP TŁUSZCZ 1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95</v>
      </c>
      <c r="H6" s="34">
        <f>SUM(G$15:G$21)</f>
        <v>114</v>
      </c>
      <c r="I6" s="35">
        <f t="shared" si="4"/>
        <v>0.8333333333333334</v>
      </c>
      <c r="K6" s="94"/>
      <c r="L6" s="94"/>
      <c r="M6" s="50"/>
    </row>
    <row r="7" spans="1:13" ht="26.25" customHeight="1">
      <c r="A7" s="12">
        <v>4</v>
      </c>
      <c r="B7" s="13" t="str">
        <f>VLOOKUP($B$1&amp;A7,'Lista Zespołów'!$A$4:$E$75,3,FALSE)</f>
        <v>DĘBINA NIEPORĘT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118</v>
      </c>
      <c r="H7" s="31">
        <f>SUM(I$15:I$21)</f>
        <v>98</v>
      </c>
      <c r="I7" s="32">
        <f t="shared" si="4"/>
        <v>1.2040816326530612</v>
      </c>
      <c r="K7" s="94"/>
      <c r="L7" s="94"/>
      <c r="M7" s="50"/>
    </row>
    <row r="8" spans="1:13" ht="26.25" customHeight="1">
      <c r="A8" s="10">
        <v>5</v>
      </c>
      <c r="B8" s="11" t="str">
        <f>VLOOKUP($B$1&amp;A8,'Lista Zespołów'!$A$4:$E$75,3,FALSE)</f>
        <v>OLIMP MIŃSK MAZ. 1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101</v>
      </c>
      <c r="H8" s="34">
        <f>SUM(K$15:K$21)</f>
        <v>126</v>
      </c>
      <c r="I8" s="35">
        <f>_xlfn.IFERROR(G8/H8,0)</f>
        <v>0.8015873015873016</v>
      </c>
      <c r="K8" s="94"/>
      <c r="L8" s="94"/>
      <c r="M8" s="50"/>
    </row>
    <row r="9" spans="1:13" ht="26.25" customHeight="1">
      <c r="A9" s="12">
        <v>6</v>
      </c>
      <c r="B9" s="13" t="str">
        <f>VLOOKUP($B$1&amp;A9,'Lista Zespołów'!$A$4:$E$75,3,FALSE)</f>
        <v>METRO WARSZAWA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105</v>
      </c>
      <c r="H9" s="31">
        <f>SUM(M$15:M$21)</f>
        <v>120</v>
      </c>
      <c r="I9" s="32">
        <f aca="true" t="shared" si="7" ref="I9">_xlfn.IFERROR(G9/H9,0)</f>
        <v>0.875</v>
      </c>
      <c r="K9" s="94"/>
      <c r="L9" s="9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VARSOVIA 1</v>
      </c>
      <c r="D14" s="96"/>
      <c r="E14" s="95" t="str">
        <f>VLOOKUP($B$1&amp;E13,'Lista Zespołów'!$A$4:$E$75,3,FALSE)</f>
        <v>TRÓJKA KOBYŁKA 1</v>
      </c>
      <c r="F14" s="96"/>
      <c r="G14" s="95" t="str">
        <f>VLOOKUP($B$1&amp;G13,'Lista Zespołów'!$A$4:$E$75,3,FALSE)</f>
        <v>OLIMP TŁUSZCZ 1</v>
      </c>
      <c r="H14" s="96"/>
      <c r="I14" s="95" t="str">
        <f>VLOOKUP($B$1&amp;I13,'Lista Zespołów'!$A$4:$E$75,3,FALSE)</f>
        <v>DĘBINA NIEPORĘT 1</v>
      </c>
      <c r="J14" s="96"/>
      <c r="K14" s="101" t="str">
        <f>VLOOKUP($B$1&amp;K13,'Lista Zespołów'!$A$4:$E$75,3,FALSE)</f>
        <v>OLIMP MIŃSK MAZ. 1</v>
      </c>
      <c r="L14" s="102"/>
      <c r="M14" s="95" t="str">
        <f>VLOOKUP($B$1&amp;M13,'Lista Zespołów'!$A$4:$E$75,3,FALSE)</f>
        <v>METRO WARSZAWA</v>
      </c>
      <c r="N14" s="96"/>
      <c r="O14" s="89"/>
      <c r="P14" s="90"/>
    </row>
    <row r="15" spans="1:16" ht="73.5" customHeight="1" thickBot="1">
      <c r="A15" s="70">
        <v>1</v>
      </c>
      <c r="B15" s="80" t="str">
        <f>VLOOKUP($B$1&amp;A15,'Lista Zespołów'!$A$4:$E$75,3,FALSE)</f>
        <v>VARSOVIA 1</v>
      </c>
      <c r="C15" s="22" t="s">
        <v>16</v>
      </c>
      <c r="D15" s="23" t="s">
        <v>16</v>
      </c>
      <c r="E15" s="17">
        <v>22</v>
      </c>
      <c r="F15" s="27">
        <v>25</v>
      </c>
      <c r="G15" s="17">
        <v>25</v>
      </c>
      <c r="H15" s="27">
        <v>20</v>
      </c>
      <c r="I15" s="17">
        <v>25</v>
      </c>
      <c r="J15" s="27">
        <v>18</v>
      </c>
      <c r="K15" s="17">
        <v>25</v>
      </c>
      <c r="L15" s="27">
        <v>11</v>
      </c>
      <c r="M15" s="17">
        <v>25</v>
      </c>
      <c r="N15" s="27">
        <v>21</v>
      </c>
      <c r="O15" s="17"/>
      <c r="P15" s="27"/>
    </row>
    <row r="16" spans="1:16" ht="73.5" customHeight="1" thickBot="1">
      <c r="A16" s="72">
        <v>2</v>
      </c>
      <c r="B16" s="81" t="str">
        <f>VLOOKUP($B$1&amp;A16,'Lista Zespołów'!$A$4:$E$75,3,FALSE)</f>
        <v>TRÓJKA KOBYŁKA 1</v>
      </c>
      <c r="C16" s="76">
        <f>IF(F15="","",F15)</f>
        <v>25</v>
      </c>
      <c r="D16" s="77">
        <f>IF(E15="","",E15)</f>
        <v>22</v>
      </c>
      <c r="E16" s="24" t="s">
        <v>16</v>
      </c>
      <c r="F16" s="25" t="s">
        <v>16</v>
      </c>
      <c r="G16" s="21">
        <v>25</v>
      </c>
      <c r="H16" s="28">
        <v>15</v>
      </c>
      <c r="I16" s="21">
        <v>20</v>
      </c>
      <c r="J16" s="28">
        <v>25</v>
      </c>
      <c r="K16" s="21">
        <v>29</v>
      </c>
      <c r="L16" s="28">
        <v>31</v>
      </c>
      <c r="M16" s="21">
        <v>25</v>
      </c>
      <c r="N16" s="28">
        <v>19</v>
      </c>
      <c r="O16" s="21"/>
      <c r="P16" s="28"/>
    </row>
    <row r="17" spans="1:16" ht="73.5" customHeight="1" thickBot="1">
      <c r="A17" s="70">
        <v>3</v>
      </c>
      <c r="B17" s="80" t="str">
        <f>VLOOKUP($B$1&amp;A17,'Lista Zespołów'!$A$4:$E$75,3,FALSE)</f>
        <v>OLIMP TŁUSZCZ 1</v>
      </c>
      <c r="C17" s="75">
        <f>IF(H15="","",H15)</f>
        <v>20</v>
      </c>
      <c r="D17" s="78">
        <f>IF(G15="","",G15)</f>
        <v>25</v>
      </c>
      <c r="E17" s="75">
        <f>IF(H16="","",H16)</f>
        <v>15</v>
      </c>
      <c r="F17" s="78">
        <f>IF(G16="","",G16)</f>
        <v>25</v>
      </c>
      <c r="G17" s="26" t="s">
        <v>16</v>
      </c>
      <c r="H17" s="23" t="s">
        <v>16</v>
      </c>
      <c r="I17" s="17">
        <v>15</v>
      </c>
      <c r="J17" s="27">
        <v>25</v>
      </c>
      <c r="K17" s="17">
        <v>25</v>
      </c>
      <c r="L17" s="27">
        <v>14</v>
      </c>
      <c r="M17" s="17">
        <v>20</v>
      </c>
      <c r="N17" s="27">
        <v>25</v>
      </c>
      <c r="O17" s="17"/>
      <c r="P17" s="27"/>
    </row>
    <row r="18" spans="1:16" ht="73.5" customHeight="1" thickBot="1">
      <c r="A18" s="72">
        <v>4</v>
      </c>
      <c r="B18" s="81" t="str">
        <f>VLOOKUP($B$1&amp;A18,'Lista Zespołów'!$A$4:$E$75,3,FALSE)</f>
        <v>DĘBINA NIEPORĘT 1</v>
      </c>
      <c r="C18" s="76">
        <f>IF(J15="","",J15)</f>
        <v>18</v>
      </c>
      <c r="D18" s="77">
        <f>IF(I15="","",I15)</f>
        <v>25</v>
      </c>
      <c r="E18" s="76">
        <f>IF(J16="","",J16)</f>
        <v>25</v>
      </c>
      <c r="F18" s="77">
        <f>IF(I16="","",I16)</f>
        <v>20</v>
      </c>
      <c r="G18" s="76">
        <f>IF(J17="","",J17)</f>
        <v>25</v>
      </c>
      <c r="H18" s="77">
        <f>IF(I17="","",I17)</f>
        <v>15</v>
      </c>
      <c r="I18" s="24" t="s">
        <v>16</v>
      </c>
      <c r="J18" s="25" t="s">
        <v>16</v>
      </c>
      <c r="K18" s="21">
        <v>25</v>
      </c>
      <c r="L18" s="28">
        <v>20</v>
      </c>
      <c r="M18" s="21">
        <v>25</v>
      </c>
      <c r="N18" s="28">
        <v>18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OLIMP MIŃSK MAZ. 1</v>
      </c>
      <c r="C19" s="76">
        <f>IF(L15="","",L15)</f>
        <v>11</v>
      </c>
      <c r="D19" s="77">
        <f>IF(K15="","",K15)</f>
        <v>25</v>
      </c>
      <c r="E19" s="76">
        <f>IF(L16="","",L16)</f>
        <v>31</v>
      </c>
      <c r="F19" s="77">
        <f>IF(K16="","",K16)</f>
        <v>29</v>
      </c>
      <c r="G19" s="76">
        <f>IF(L17="","",L17)</f>
        <v>14</v>
      </c>
      <c r="H19" s="77">
        <f>IF(K17="","",K17)</f>
        <v>25</v>
      </c>
      <c r="I19" s="76">
        <f>IF(L18="","",L18)</f>
        <v>20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22</v>
      </c>
      <c r="O19" s="21"/>
      <c r="P19" s="28"/>
    </row>
    <row r="20" spans="1:16" ht="73.5" customHeight="1" thickBot="1">
      <c r="A20" s="72">
        <v>6</v>
      </c>
      <c r="B20" s="81" t="str">
        <f>VLOOKUP($B$1&amp;A20,'Lista Zespołów'!$A$4:$E$75,3,FALSE)</f>
        <v>METRO WARSZAWA</v>
      </c>
      <c r="C20" s="76">
        <f>IF(N15="","",N15)</f>
        <v>21</v>
      </c>
      <c r="D20" s="77">
        <f>IF(M15="","",M15)</f>
        <v>25</v>
      </c>
      <c r="E20" s="76">
        <f>IF(N16="","",N16)</f>
        <v>19</v>
      </c>
      <c r="F20" s="77">
        <f>IF(M16="","",M16)</f>
        <v>25</v>
      </c>
      <c r="G20" s="76">
        <f>IF(N17="","",N17)</f>
        <v>25</v>
      </c>
      <c r="H20" s="77">
        <f>IF(M17="","",M17)</f>
        <v>20</v>
      </c>
      <c r="I20" s="76">
        <f>IF(N18="","",N18)</f>
        <v>18</v>
      </c>
      <c r="J20" s="77">
        <f>IF(M18="","",M18)</f>
        <v>25</v>
      </c>
      <c r="K20" s="76">
        <f>IF(N19="","",N19)</f>
        <v>22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VARSOVIA 1</v>
      </c>
      <c r="C24" s="52" t="s">
        <v>21</v>
      </c>
      <c r="D24" s="51" t="str">
        <f>VLOOKUP(J24,'Lista Zespołów'!$A$4:$E$75,3,FALSE)</f>
        <v>METRO WARSZAWA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Zespołów'!$A$4:$E$75,3,FALSE)</f>
        <v>TRÓJKA KOBYŁKA 1</v>
      </c>
      <c r="C25" s="52" t="s">
        <v>21</v>
      </c>
      <c r="D25" s="51" t="str">
        <f>VLOOKUP(J25,'Lista Zespołów'!$A$4:$E$75,3,FALSE)</f>
        <v>OLIMP MIŃSK MAZ. 1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Zespołów'!$A$4:$E$75,3,FALSE)</f>
        <v>OLIMP TŁUSZCZ 1</v>
      </c>
      <c r="C26" s="52" t="s">
        <v>21</v>
      </c>
      <c r="D26" s="51" t="str">
        <f>VLOOKUP(J26,'Lista Zespołów'!$A$4:$E$75,3,FALSE)</f>
        <v>DĘBINA NIEPORĘT 1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METRO WARSZAWA</v>
      </c>
      <c r="C28" s="52" t="s">
        <v>21</v>
      </c>
      <c r="D28" s="51" t="str">
        <f>VLOOKUP(J28,'Lista Zespołów'!$A$4:$E$75,3,FALSE)</f>
        <v>DĘBINA NIEPORĘT 1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Zespołów'!$A$4:$E$75,3,FALSE)</f>
        <v>OLIMP MIŃSK MAZ. 1</v>
      </c>
      <c r="C29" s="52" t="s">
        <v>21</v>
      </c>
      <c r="D29" s="51" t="str">
        <f>VLOOKUP(J29,'Lista Zespołów'!$A$4:$E$75,3,FALSE)</f>
        <v>OLIMP TŁUSZCZ 1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Zespołów'!$A$4:$E$75,3,FALSE)</f>
        <v>VARSOVIA 1</v>
      </c>
      <c r="C30" s="52" t="s">
        <v>21</v>
      </c>
      <c r="D30" s="51" t="str">
        <f>VLOOKUP(J30,'Lista Zespołów'!$A$4:$E$75,3,FALSE)</f>
        <v>TRÓJKA KOBYŁKA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TRÓJKA KOBYŁKA 1</v>
      </c>
      <c r="C32" s="52" t="s">
        <v>21</v>
      </c>
      <c r="D32" s="51" t="str">
        <f>VLOOKUP(J32,'Lista Zespołów'!$A$4:$E$75,3,FALSE)</f>
        <v>METRO WARSZAWA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Zespołów'!$A$4:$E$75,3,FALSE)</f>
        <v>OLIMP TŁUSZCZ 1</v>
      </c>
      <c r="C33" s="52" t="s">
        <v>21</v>
      </c>
      <c r="D33" s="51" t="str">
        <f>VLOOKUP(J33,'Lista Zespołów'!$A$4:$E$75,3,FALSE)</f>
        <v>VARSOVIA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Zespołów'!$A$4:$E$75,3,FALSE)</f>
        <v>DĘBINA NIEPORĘT 1</v>
      </c>
      <c r="C34" s="52" t="s">
        <v>21</v>
      </c>
      <c r="D34" s="51" t="str">
        <f>VLOOKUP(J34,'Lista Zespołów'!$A$4:$E$75,3,FALSE)</f>
        <v>OLIMP MIŃSK MAZ. 1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METRO WARSZAWA</v>
      </c>
      <c r="C36" s="52" t="s">
        <v>21</v>
      </c>
      <c r="D36" s="51" t="str">
        <f>VLOOKUP(J36,'Lista Zespołów'!$A$4:$E$75,3,FALSE)</f>
        <v>OLIMP MIŃSK MAZ. 1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Zespołów'!$A$4:$E$75,3,FALSE)</f>
        <v>VARSOVIA 1</v>
      </c>
      <c r="C37" s="52" t="s">
        <v>21</v>
      </c>
      <c r="D37" s="51" t="str">
        <f>VLOOKUP(J37,'Lista Zespołów'!$A$4:$E$75,3,FALSE)</f>
        <v>DĘBINA NIEPORĘT 1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Zespołów'!$A$4:$E$75,3,FALSE)</f>
        <v>TRÓJKA KOBYŁKA 1</v>
      </c>
      <c r="C38" s="54" t="s">
        <v>21</v>
      </c>
      <c r="D38" s="51" t="str">
        <f>VLOOKUP(J38,'Lista Zespołów'!$A$4:$E$75,3,FALSE)</f>
        <v>OLIMP TŁUSZCZ 1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OLIMP TŁUSZCZ 1</v>
      </c>
      <c r="C40" s="52" t="s">
        <v>21</v>
      </c>
      <c r="D40" s="51" t="str">
        <f>VLOOKUP(J40,'Lista Zespołów'!$A$4:$E$75,3,FALSE)</f>
        <v>METRO WARSZAWA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Zespołów'!$A$4:$E$75,3,FALSE)</f>
        <v>DĘBINA NIEPORĘT 1</v>
      </c>
      <c r="C41" s="54" t="s">
        <v>21</v>
      </c>
      <c r="D41" s="51" t="str">
        <f>VLOOKUP(J41,'Lista Zespołów'!$A$4:$E$75,3,FALSE)</f>
        <v>TRÓJKA KOBYŁKA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Zespołów'!$A$4:$E$75,3,FALSE)</f>
        <v>OLIMP MIŃSK MAZ. 1</v>
      </c>
      <c r="C42" s="56" t="s">
        <v>21</v>
      </c>
      <c r="D42" s="51" t="str">
        <f>VLOOKUP(J42,'Lista Zespołów'!$A$4:$E$75,3,FALSE)</f>
        <v>VARSOVIA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zoomScale="55" zoomScaleNormal="55" workbookViewId="0" topLeftCell="A3">
      <selection activeCell="D6" sqref="D6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93" t="s">
        <v>5</v>
      </c>
      <c r="L3" s="94"/>
      <c r="M3" s="50"/>
    </row>
    <row r="4" spans="1:13" ht="26.25" customHeight="1">
      <c r="A4" s="10">
        <v>1</v>
      </c>
      <c r="B4" s="11" t="str">
        <f>VLOOKUP($B$1&amp;A4,'Lista Zespołów'!$A$4:$E$75,3,FALSE)</f>
        <v>RADMOKA RADOM 2</v>
      </c>
      <c r="C4" s="33">
        <f aca="true" t="shared" si="0" ref="C4:C7">D4*$E$1+E4*$G$1</f>
        <v>2</v>
      </c>
      <c r="D4" s="34">
        <f aca="true" t="shared" si="1" ref="D4:D9">IF($C15&gt;$D15,1,0)+IF($E15&gt;$F15,1,0)+IF($G15&gt;$H15,1,0)+IF($I15&gt;$J15,1,0)+IF($K15&gt;$L15,1,0)+IF($M15&gt;$N15,1,0)+IF($O15&gt;$P15,1,0)</f>
        <v>1</v>
      </c>
      <c r="E4" s="34">
        <f aca="true" t="shared" si="2" ref="E4:E9">IF($C15&lt;$D15,1,0)+IF($E15&lt;$F15,1,0)+IF($G15&lt;$H15,1,0)+IF($I15&lt;$J15,1,0)+IF($K15&lt;$L15,1,0)+IF($M15&lt;$N15,1,0)+IF($O15&lt;$P15,1,0)</f>
        <v>4</v>
      </c>
      <c r="F4" s="34">
        <f aca="true" t="shared" si="3" ref="F4:F7">E4+D4</f>
        <v>5</v>
      </c>
      <c r="G4" s="34">
        <f>SUM(D$15:D$21)</f>
        <v>100</v>
      </c>
      <c r="H4" s="34">
        <f>SUM(C$15:C$21)</f>
        <v>125</v>
      </c>
      <c r="I4" s="35">
        <f aca="true" t="shared" si="4" ref="I4:I7">_xlfn.IFERROR(G4/H4,0)</f>
        <v>0.8</v>
      </c>
      <c r="K4" s="94"/>
      <c r="L4" s="94"/>
      <c r="M4" s="50"/>
    </row>
    <row r="5" spans="1:13" ht="26.25" customHeight="1">
      <c r="A5" s="12">
        <v>2</v>
      </c>
      <c r="B5" s="13" t="str">
        <f>VLOOKUP($B$1&amp;A5,'Lista Zespołów'!$A$4:$E$75,3,FALSE)</f>
        <v>SPS KONSTANCIN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89</v>
      </c>
      <c r="H5" s="31">
        <f>SUM(E$15:E$21)</f>
        <v>111</v>
      </c>
      <c r="I5" s="32">
        <f t="shared" si="4"/>
        <v>0.8018018018018018</v>
      </c>
      <c r="K5" s="94"/>
      <c r="L5" s="94"/>
      <c r="M5" s="50"/>
    </row>
    <row r="6" spans="1:13" ht="26.25" customHeight="1">
      <c r="A6" s="10">
        <v>3</v>
      </c>
      <c r="B6" s="11" t="str">
        <f>VLOOKUP($B$1&amp;A6,'Lista Zespołów'!$A$4:$E$75,3,FALSE)</f>
        <v>KKS KOZIENICE 1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85</v>
      </c>
      <c r="H6" s="34">
        <f>SUM(G$15:G$21)</f>
        <v>120</v>
      </c>
      <c r="I6" s="35">
        <f t="shared" si="4"/>
        <v>0.7083333333333334</v>
      </c>
      <c r="K6" s="94"/>
      <c r="L6" s="94"/>
      <c r="M6" s="50"/>
    </row>
    <row r="7" spans="1:13" ht="26.25" customHeight="1">
      <c r="A7" s="12">
        <v>4</v>
      </c>
      <c r="B7" s="13" t="str">
        <f>VLOOKUP($B$1&amp;A7,'Lista Zespołów'!$A$4:$E$75,3,FALSE)</f>
        <v>RADOMKA RADOM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119</v>
      </c>
      <c r="H7" s="31">
        <f>SUM(I$15:I$21)</f>
        <v>71</v>
      </c>
      <c r="I7" s="32">
        <f t="shared" si="4"/>
        <v>1.676056338028169</v>
      </c>
      <c r="K7" s="94"/>
      <c r="L7" s="94"/>
      <c r="M7" s="50"/>
    </row>
    <row r="8" spans="1:13" ht="26.25" customHeight="1">
      <c r="A8" s="10">
        <v>5</v>
      </c>
      <c r="B8" s="11" t="str">
        <f>VLOOKUP($B$1&amp;A8,'Lista Zespołów'!$A$4:$E$75,3,FALSE)</f>
        <v>MUKS KRÓTKA 5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111</v>
      </c>
      <c r="H8" s="34">
        <f>SUM(K$15:K$21)</f>
        <v>115</v>
      </c>
      <c r="I8" s="35">
        <f>_xlfn.IFERROR(G8/H8,0)</f>
        <v>0.9652173913043478</v>
      </c>
      <c r="K8" s="94"/>
      <c r="L8" s="94"/>
      <c r="M8" s="50"/>
    </row>
    <row r="9" spans="1:13" ht="26.25" customHeight="1">
      <c r="A9" s="12">
        <v>6</v>
      </c>
      <c r="B9" s="13" t="str">
        <f>VLOOKUP($B$1&amp;A9,'Lista Zespołów'!$A$4:$E$75,3,FALSE)</f>
        <v>UKS LESZNOWOLA 1</v>
      </c>
      <c r="C9" s="30">
        <f aca="true" t="shared" si="5" ref="C9">D9*$E$1+E9*$G$1</f>
        <v>10</v>
      </c>
      <c r="D9" s="31">
        <f t="shared" si="1"/>
        <v>5</v>
      </c>
      <c r="E9" s="31">
        <f t="shared" si="2"/>
        <v>0</v>
      </c>
      <c r="F9" s="31">
        <f aca="true" t="shared" si="6" ref="F9">E9+D9</f>
        <v>5</v>
      </c>
      <c r="G9" s="31">
        <f>SUM(N$15:N$21)</f>
        <v>126</v>
      </c>
      <c r="H9" s="31">
        <f>SUM(M$15:M$21)</f>
        <v>88</v>
      </c>
      <c r="I9" s="32">
        <f aca="true" t="shared" si="7" ref="I9">_xlfn.IFERROR(G9/H9,0)</f>
        <v>1.4318181818181819</v>
      </c>
      <c r="K9" s="94"/>
      <c r="L9" s="9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RADMOKA RADOM 2</v>
      </c>
      <c r="D14" s="96"/>
      <c r="E14" s="95" t="str">
        <f>VLOOKUP($B$1&amp;E13,'Lista Zespołów'!$A$4:$E$75,3,FALSE)</f>
        <v>SPS KONSTANCIN</v>
      </c>
      <c r="F14" s="96"/>
      <c r="G14" s="95" t="str">
        <f>VLOOKUP($B$1&amp;G13,'Lista Zespołów'!$A$4:$E$75,3,FALSE)</f>
        <v>KKS KOZIENICE 1</v>
      </c>
      <c r="H14" s="96"/>
      <c r="I14" s="95" t="str">
        <f>VLOOKUP($B$1&amp;I13,'Lista Zespołów'!$A$4:$E$75,3,FALSE)</f>
        <v>RADOMKA RADOM 1</v>
      </c>
      <c r="J14" s="96"/>
      <c r="K14" s="101" t="str">
        <f>VLOOKUP($B$1&amp;K13,'Lista Zespołów'!$A$4:$E$75,3,FALSE)</f>
        <v>MUKS KRÓTKA 5</v>
      </c>
      <c r="L14" s="102"/>
      <c r="M14" s="95" t="str">
        <f>VLOOKUP($B$1&amp;M13,'Lista Zespołów'!$A$4:$E$75,3,FALSE)</f>
        <v>UKS LESZNOWOLA 1</v>
      </c>
      <c r="N14" s="96"/>
      <c r="O14" s="89"/>
      <c r="P14" s="90"/>
    </row>
    <row r="15" spans="1:16" ht="73.5" customHeight="1" thickBot="1">
      <c r="A15" s="70">
        <v>1</v>
      </c>
      <c r="B15" s="82" t="str">
        <f>VLOOKUP($B$1&amp;A15,'Lista Zespołów'!$A$4:$E$75,3,FALSE)</f>
        <v>RADMOKA RADOM 2</v>
      </c>
      <c r="C15" s="22" t="s">
        <v>16</v>
      </c>
      <c r="D15" s="23" t="s">
        <v>16</v>
      </c>
      <c r="E15" s="17">
        <v>22</v>
      </c>
      <c r="F15" s="27">
        <v>25</v>
      </c>
      <c r="G15" s="17">
        <v>20</v>
      </c>
      <c r="H15" s="27">
        <v>25</v>
      </c>
      <c r="I15" s="17">
        <v>19</v>
      </c>
      <c r="J15" s="27">
        <v>25</v>
      </c>
      <c r="K15" s="17">
        <v>27</v>
      </c>
      <c r="L15" s="27">
        <v>25</v>
      </c>
      <c r="M15" s="17">
        <v>12</v>
      </c>
      <c r="N15" s="27">
        <v>25</v>
      </c>
      <c r="O15" s="17"/>
      <c r="P15" s="27"/>
    </row>
    <row r="16" spans="1:16" ht="73.5" customHeight="1" thickBot="1">
      <c r="A16" s="72">
        <v>2</v>
      </c>
      <c r="B16" s="83" t="str">
        <f>VLOOKUP($B$1&amp;A16,'Lista Zespołów'!$A$4:$E$75,3,FALSE)</f>
        <v>SPS KONSTANCIN</v>
      </c>
      <c r="C16" s="76">
        <f>IF(F15="","",F15)</f>
        <v>25</v>
      </c>
      <c r="D16" s="77">
        <f>IF(E15="","",E15)</f>
        <v>22</v>
      </c>
      <c r="E16" s="24" t="s">
        <v>16</v>
      </c>
      <c r="F16" s="25" t="s">
        <v>16</v>
      </c>
      <c r="G16" s="21">
        <v>25</v>
      </c>
      <c r="H16" s="28">
        <v>14</v>
      </c>
      <c r="I16" s="21">
        <v>6</v>
      </c>
      <c r="J16" s="28">
        <v>25</v>
      </c>
      <c r="K16" s="21">
        <v>17</v>
      </c>
      <c r="L16" s="28">
        <v>25</v>
      </c>
      <c r="M16" s="21">
        <v>16</v>
      </c>
      <c r="N16" s="28">
        <v>25</v>
      </c>
      <c r="O16" s="21"/>
      <c r="P16" s="28"/>
    </row>
    <row r="17" spans="1:16" ht="73.5" customHeight="1" thickBot="1">
      <c r="A17" s="70">
        <v>3</v>
      </c>
      <c r="B17" s="82" t="str">
        <f>VLOOKUP($B$1&amp;A17,'Lista Zespołów'!$A$4:$E$75,3,FALSE)</f>
        <v>KKS KOZIENICE 1</v>
      </c>
      <c r="C17" s="75">
        <f>IF(H15="","",H15)</f>
        <v>25</v>
      </c>
      <c r="D17" s="78">
        <f>IF(G15="","",G15)</f>
        <v>20</v>
      </c>
      <c r="E17" s="75">
        <f>IF(H16="","",H16)</f>
        <v>14</v>
      </c>
      <c r="F17" s="78">
        <f>IF(G16="","",G16)</f>
        <v>25</v>
      </c>
      <c r="G17" s="26" t="s">
        <v>16</v>
      </c>
      <c r="H17" s="23" t="s">
        <v>16</v>
      </c>
      <c r="I17" s="17">
        <v>9</v>
      </c>
      <c r="J17" s="27">
        <v>25</v>
      </c>
      <c r="K17" s="17">
        <v>20</v>
      </c>
      <c r="L17" s="27">
        <v>25</v>
      </c>
      <c r="M17" s="17">
        <v>17</v>
      </c>
      <c r="N17" s="27">
        <v>25</v>
      </c>
      <c r="O17" s="17"/>
      <c r="P17" s="27"/>
    </row>
    <row r="18" spans="1:16" ht="73.5" customHeight="1" thickBot="1">
      <c r="A18" s="72">
        <v>4</v>
      </c>
      <c r="B18" s="83" t="str">
        <f>VLOOKUP($B$1&amp;A18,'Lista Zespołów'!$A$4:$E$75,3,FALSE)</f>
        <v>RADOMKA RADOM 1</v>
      </c>
      <c r="C18" s="76">
        <f>IF(J15="","",J15)</f>
        <v>25</v>
      </c>
      <c r="D18" s="77">
        <f>IF(I15="","",I15)</f>
        <v>19</v>
      </c>
      <c r="E18" s="76">
        <f>IF(J16="","",J16)</f>
        <v>25</v>
      </c>
      <c r="F18" s="77">
        <f>IF(I16="","",I16)</f>
        <v>6</v>
      </c>
      <c r="G18" s="76">
        <f>IF(J17="","",J17)</f>
        <v>25</v>
      </c>
      <c r="H18" s="77">
        <f>IF(I17="","",I17)</f>
        <v>9</v>
      </c>
      <c r="I18" s="24" t="s">
        <v>16</v>
      </c>
      <c r="J18" s="25" t="s">
        <v>16</v>
      </c>
      <c r="K18" s="21">
        <v>25</v>
      </c>
      <c r="L18" s="28">
        <v>12</v>
      </c>
      <c r="M18" s="21">
        <v>19</v>
      </c>
      <c r="N18" s="28">
        <v>25</v>
      </c>
      <c r="O18" s="21"/>
      <c r="P18" s="28"/>
    </row>
    <row r="19" spans="1:16" ht="73.5" customHeight="1" thickBot="1">
      <c r="A19" s="72">
        <v>5</v>
      </c>
      <c r="B19" s="81" t="str">
        <f>VLOOKUP($B$1&amp;A19,'Lista Zespołów'!$A$4:$E$75,3,FALSE)</f>
        <v>MUKS KRÓTKA 5</v>
      </c>
      <c r="C19" s="76">
        <f>IF(L15="","",L15)</f>
        <v>25</v>
      </c>
      <c r="D19" s="77">
        <f>IF(K15="","",K15)</f>
        <v>27</v>
      </c>
      <c r="E19" s="76">
        <f>IF(L16="","",L16)</f>
        <v>25</v>
      </c>
      <c r="F19" s="77">
        <f>IF(K16="","",K16)</f>
        <v>17</v>
      </c>
      <c r="G19" s="76">
        <f>IF(L17="","",L17)</f>
        <v>25</v>
      </c>
      <c r="H19" s="77">
        <f>IF(K17="","",K17)</f>
        <v>20</v>
      </c>
      <c r="I19" s="76">
        <f>IF(L18="","",L18)</f>
        <v>12</v>
      </c>
      <c r="J19" s="77">
        <f>IF(K18="","",K18)</f>
        <v>25</v>
      </c>
      <c r="K19" s="24" t="s">
        <v>16</v>
      </c>
      <c r="L19" s="57" t="s">
        <v>16</v>
      </c>
      <c r="M19" s="17">
        <v>24</v>
      </c>
      <c r="N19" s="27">
        <v>26</v>
      </c>
      <c r="O19" s="21"/>
      <c r="P19" s="28"/>
    </row>
    <row r="20" spans="1:16" ht="73.5" customHeight="1" thickBot="1">
      <c r="A20" s="72">
        <v>6</v>
      </c>
      <c r="B20" s="83" t="str">
        <f>VLOOKUP($B$1&amp;A20,'Lista Zespołów'!$A$4:$E$75,3,FALSE)</f>
        <v>UKS LESZNOWOLA 1</v>
      </c>
      <c r="C20" s="76">
        <f>IF(N15="","",N15)</f>
        <v>25</v>
      </c>
      <c r="D20" s="77">
        <f>IF(M15="","",M15)</f>
        <v>12</v>
      </c>
      <c r="E20" s="76">
        <f>IF(N16="","",N16)</f>
        <v>25</v>
      </c>
      <c r="F20" s="77">
        <f>IF(M16="","",M16)</f>
        <v>16</v>
      </c>
      <c r="G20" s="76">
        <f>IF(N17="","",N17)</f>
        <v>25</v>
      </c>
      <c r="H20" s="77">
        <f>IF(M17="","",M17)</f>
        <v>17</v>
      </c>
      <c r="I20" s="76">
        <f>IF(N18="","",N18)</f>
        <v>25</v>
      </c>
      <c r="J20" s="77">
        <f>IF(M18="","",M18)</f>
        <v>19</v>
      </c>
      <c r="K20" s="76">
        <f>IF(N19="","",N19)</f>
        <v>26</v>
      </c>
      <c r="L20" s="77">
        <f>IF(M19="","",M19)</f>
        <v>24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RADMOKA RADOM 2</v>
      </c>
      <c r="C24" s="52" t="s">
        <v>21</v>
      </c>
      <c r="D24" s="51" t="str">
        <f>VLOOKUP(J24,'Lista Zespołów'!$A$4:$E$75,3,FALSE)</f>
        <v>UKS LESZNOWOLA 1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Zespołów'!$A$4:$E$75,3,FALSE)</f>
        <v>SPS KONSTANCIN</v>
      </c>
      <c r="C25" s="52" t="s">
        <v>21</v>
      </c>
      <c r="D25" s="51" t="str">
        <f>VLOOKUP(J25,'Lista Zespołów'!$A$4:$E$75,3,FALSE)</f>
        <v>MUKS KRÓTKA 5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Zespołów'!$A$4:$E$75,3,FALSE)</f>
        <v>KKS KOZIENICE 1</v>
      </c>
      <c r="C26" s="52" t="s">
        <v>21</v>
      </c>
      <c r="D26" s="51" t="str">
        <f>VLOOKUP(J26,'Lista Zespołów'!$A$4:$E$75,3,FALSE)</f>
        <v>RADOMKA RADOM 1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UKS LESZNOWOLA 1</v>
      </c>
      <c r="C28" s="52" t="s">
        <v>21</v>
      </c>
      <c r="D28" s="51" t="str">
        <f>VLOOKUP(J28,'Lista Zespołów'!$A$4:$E$75,3,FALSE)</f>
        <v>RADOMKA RADOM 1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Zespołów'!$A$4:$E$75,3,FALSE)</f>
        <v>MUKS KRÓTKA 5</v>
      </c>
      <c r="C29" s="52" t="s">
        <v>21</v>
      </c>
      <c r="D29" s="51" t="str">
        <f>VLOOKUP(J29,'Lista Zespołów'!$A$4:$E$75,3,FALSE)</f>
        <v>KKS KOZIENICE 1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Zespołów'!$A$4:$E$75,3,FALSE)</f>
        <v>RADMOKA RADOM 2</v>
      </c>
      <c r="C30" s="52" t="s">
        <v>21</v>
      </c>
      <c r="D30" s="51" t="str">
        <f>VLOOKUP(J30,'Lista Zespołów'!$A$4:$E$75,3,FALSE)</f>
        <v>SPS KONSTANCIN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SPS KONSTANCIN</v>
      </c>
      <c r="C32" s="52" t="s">
        <v>21</v>
      </c>
      <c r="D32" s="51" t="str">
        <f>VLOOKUP(J32,'Lista Zespołów'!$A$4:$E$75,3,FALSE)</f>
        <v>UKS LESZNOWOLA 1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Zespołów'!$A$4:$E$75,3,FALSE)</f>
        <v>KKS KOZIENICE 1</v>
      </c>
      <c r="C33" s="52" t="s">
        <v>21</v>
      </c>
      <c r="D33" s="51" t="str">
        <f>VLOOKUP(J33,'Lista Zespołów'!$A$4:$E$75,3,FALSE)</f>
        <v>RADMOKA RADOM 2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Zespołów'!$A$4:$E$75,3,FALSE)</f>
        <v>RADOMKA RADOM 1</v>
      </c>
      <c r="C34" s="52" t="s">
        <v>21</v>
      </c>
      <c r="D34" s="51" t="str">
        <f>VLOOKUP(J34,'Lista Zespołów'!$A$4:$E$75,3,FALSE)</f>
        <v>MUKS KRÓTKA 5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UKS LESZNOWOLA 1</v>
      </c>
      <c r="C36" s="52" t="s">
        <v>21</v>
      </c>
      <c r="D36" s="51" t="str">
        <f>VLOOKUP(J36,'Lista Zespołów'!$A$4:$E$75,3,FALSE)</f>
        <v>MUKS KRÓTKA 5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Zespołów'!$A$4:$E$75,3,FALSE)</f>
        <v>RADMOKA RADOM 2</v>
      </c>
      <c r="C37" s="52" t="s">
        <v>21</v>
      </c>
      <c r="D37" s="51" t="str">
        <f>VLOOKUP(J37,'Lista Zespołów'!$A$4:$E$75,3,FALSE)</f>
        <v>RADOMKA RADOM 1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Zespołów'!$A$4:$E$75,3,FALSE)</f>
        <v>SPS KONSTANCIN</v>
      </c>
      <c r="C38" s="54" t="s">
        <v>21</v>
      </c>
      <c r="D38" s="51" t="str">
        <f>VLOOKUP(J38,'Lista Zespołów'!$A$4:$E$75,3,FALSE)</f>
        <v>KKS KOZIENICE 1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KKS KOZIENICE 1</v>
      </c>
      <c r="C40" s="52" t="s">
        <v>21</v>
      </c>
      <c r="D40" s="51" t="str">
        <f>VLOOKUP(J40,'Lista Zespołów'!$A$4:$E$75,3,FALSE)</f>
        <v>UKS LESZNOWOLA 1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Zespołów'!$A$4:$E$75,3,FALSE)</f>
        <v>RADOMKA RADOM 1</v>
      </c>
      <c r="C41" s="54" t="s">
        <v>21</v>
      </c>
      <c r="D41" s="51" t="str">
        <f>VLOOKUP(J41,'Lista Zespołów'!$A$4:$E$75,3,FALSE)</f>
        <v>SPS KONSTANCIN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Zespołów'!$A$4:$E$75,3,FALSE)</f>
        <v>MUKS KRÓTKA 5</v>
      </c>
      <c r="C42" s="54" t="s">
        <v>21</v>
      </c>
      <c r="D42" s="51" t="str">
        <f>VLOOKUP(J42,'Lista Zespołów'!$A$4:$E$75,3,FALSE)</f>
        <v>RADMOKA RADOM 2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 topLeftCell="A5">
      <selection activeCell="V14" sqref="V14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">
        <v>4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ASTW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115</v>
      </c>
      <c r="H4" s="34">
        <f>SUM(C$15:C$21)</f>
        <v>82</v>
      </c>
      <c r="I4" s="35">
        <f aca="true" t="shared" si="4" ref="I4:I7">_xlfn.IFERROR(G4/H4,0)</f>
        <v>1.4024390243902438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MUKS KRÓTKA 2</v>
      </c>
      <c r="C5" s="30">
        <f t="shared" si="0"/>
        <v>2</v>
      </c>
      <c r="D5" s="31">
        <f t="shared" si="1"/>
        <v>1</v>
      </c>
      <c r="E5" s="31">
        <f t="shared" si="2"/>
        <v>4</v>
      </c>
      <c r="F5" s="31">
        <f t="shared" si="3"/>
        <v>5</v>
      </c>
      <c r="G5" s="31">
        <f>SUM(F$15:F$21)</f>
        <v>88</v>
      </c>
      <c r="H5" s="31">
        <f>SUM(E$15:E$21)</f>
        <v>110</v>
      </c>
      <c r="I5" s="32">
        <f t="shared" si="4"/>
        <v>0.8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DĘBINA NIEPORĘT 2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74</v>
      </c>
      <c r="H6" s="34">
        <f>SUM(G$15:G$21)</f>
        <v>123</v>
      </c>
      <c r="I6" s="35">
        <f t="shared" si="4"/>
        <v>0.6016260162601627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PERŁA ZŁOTOKŁOS 1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114</v>
      </c>
      <c r="H7" s="31">
        <f>SUM(I$15:I$21)</f>
        <v>82</v>
      </c>
      <c r="I7" s="32">
        <f t="shared" si="4"/>
        <v>1.3902439024390243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MUKS KRÓTKA 1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120</v>
      </c>
      <c r="H8" s="34">
        <f>SUM(K$15:K$21)</f>
        <v>90</v>
      </c>
      <c r="I8" s="35">
        <f>_xlfn.IFERROR(G8/H8,0)</f>
        <v>1.3333333333333333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UKS LESZNOWOLA 2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99</v>
      </c>
      <c r="H9" s="31">
        <f>SUM(M$15:M$21)</f>
        <v>123</v>
      </c>
      <c r="I9" s="32">
        <f aca="true" t="shared" si="7" ref="I9">_xlfn.IFERROR(G9/H9,0)</f>
        <v>0.8048780487804879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ASTW</v>
      </c>
      <c r="D14" s="96"/>
      <c r="E14" s="95" t="str">
        <f>VLOOKUP($B$1&amp;E13,'Lista Zespołów'!$A$4:$E$75,3,FALSE)</f>
        <v>MUKS KRÓTKA 2</v>
      </c>
      <c r="F14" s="96"/>
      <c r="G14" s="95" t="str">
        <f>VLOOKUP($B$1&amp;G13,'Lista Zespołów'!$A$4:$E$75,3,FALSE)</f>
        <v>DĘBINA NIEPORĘT 2</v>
      </c>
      <c r="H14" s="96"/>
      <c r="I14" s="95" t="str">
        <f>VLOOKUP($B$1&amp;I13,'Lista Zespołów'!$A$4:$E$75,3,FALSE)</f>
        <v>PERŁA ZŁOTOKŁOS 1</v>
      </c>
      <c r="J14" s="96"/>
      <c r="K14" s="101" t="str">
        <f>VLOOKUP($B$1&amp;K13,'Lista Zespołów'!$A$4:$E$75,3,FALSE)</f>
        <v>MUKS KRÓTKA 1</v>
      </c>
      <c r="L14" s="102"/>
      <c r="M14" s="95" t="str">
        <f>VLOOKUP($B$1&amp;M13,'Lista Zespołów'!$A$4:$E$75,3,FALSE)</f>
        <v>UKS LESZNOWOLA 2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ASTW</v>
      </c>
      <c r="C15" s="22" t="s">
        <v>16</v>
      </c>
      <c r="D15" s="23" t="s">
        <v>16</v>
      </c>
      <c r="E15" s="17">
        <v>25</v>
      </c>
      <c r="F15" s="27">
        <v>11</v>
      </c>
      <c r="G15" s="17">
        <v>25</v>
      </c>
      <c r="H15" s="27">
        <v>13</v>
      </c>
      <c r="I15" s="17">
        <v>25</v>
      </c>
      <c r="J15" s="27">
        <v>14</v>
      </c>
      <c r="K15" s="17">
        <v>15</v>
      </c>
      <c r="L15" s="27">
        <v>25</v>
      </c>
      <c r="M15" s="17">
        <v>25</v>
      </c>
      <c r="N15" s="27">
        <v>19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MUKS KRÓTKA 2</v>
      </c>
      <c r="C16" s="76">
        <f>IF(F15="","",F15)</f>
        <v>11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10</v>
      </c>
      <c r="I16" s="21">
        <v>14</v>
      </c>
      <c r="J16" s="28">
        <v>25</v>
      </c>
      <c r="K16" s="21">
        <v>15</v>
      </c>
      <c r="L16" s="28">
        <v>25</v>
      </c>
      <c r="M16" s="21">
        <v>23</v>
      </c>
      <c r="N16" s="28">
        <v>25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DĘBINA NIEPORĘT 2</v>
      </c>
      <c r="C17" s="75">
        <f>IF(H15="","",H15)</f>
        <v>13</v>
      </c>
      <c r="D17" s="78">
        <f>IF(G15="","",G15)</f>
        <v>25</v>
      </c>
      <c r="E17" s="75">
        <f>IF(H16="","",H16)</f>
        <v>10</v>
      </c>
      <c r="F17" s="78">
        <f>IF(G16="","",G16)</f>
        <v>25</v>
      </c>
      <c r="G17" s="26" t="s">
        <v>16</v>
      </c>
      <c r="H17" s="23" t="s">
        <v>16</v>
      </c>
      <c r="I17" s="17">
        <v>7</v>
      </c>
      <c r="J17" s="27">
        <v>25</v>
      </c>
      <c r="K17" s="17">
        <v>19</v>
      </c>
      <c r="L17" s="27">
        <v>25</v>
      </c>
      <c r="M17" s="17">
        <v>25</v>
      </c>
      <c r="N17" s="27">
        <v>23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PERŁA ZŁOTOKŁOS 1</v>
      </c>
      <c r="C18" s="76">
        <f>IF(J15="","",J15)</f>
        <v>14</v>
      </c>
      <c r="D18" s="77">
        <f>IF(I15="","",I15)</f>
        <v>25</v>
      </c>
      <c r="E18" s="76">
        <f>IF(J16="","",J16)</f>
        <v>25</v>
      </c>
      <c r="F18" s="77">
        <f>IF(I16="","",I16)</f>
        <v>14</v>
      </c>
      <c r="G18" s="76">
        <f>IF(J17="","",J17)</f>
        <v>25</v>
      </c>
      <c r="H18" s="77">
        <f>IF(I17="","",I17)</f>
        <v>7</v>
      </c>
      <c r="I18" s="24" t="s">
        <v>16</v>
      </c>
      <c r="J18" s="25" t="s">
        <v>16</v>
      </c>
      <c r="K18" s="21">
        <v>25</v>
      </c>
      <c r="L18" s="28">
        <v>20</v>
      </c>
      <c r="M18" s="21">
        <v>25</v>
      </c>
      <c r="N18" s="28">
        <v>16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MUKS KRÓTKA 1</v>
      </c>
      <c r="C19" s="76">
        <f>IF(L15="","",L15)</f>
        <v>25</v>
      </c>
      <c r="D19" s="77">
        <f>IF(K15="","",K15)</f>
        <v>15</v>
      </c>
      <c r="E19" s="76">
        <f>IF(L16="","",L16)</f>
        <v>25</v>
      </c>
      <c r="F19" s="77">
        <f>IF(K16="","",K16)</f>
        <v>15</v>
      </c>
      <c r="G19" s="76">
        <f>IF(L17="","",L17)</f>
        <v>25</v>
      </c>
      <c r="H19" s="77">
        <f>IF(K17="","",K17)</f>
        <v>19</v>
      </c>
      <c r="I19" s="76">
        <f>IF(L18="","",L18)</f>
        <v>20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16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UKS LESZNOWOLA 2</v>
      </c>
      <c r="C20" s="76">
        <f>IF(N15="","",N15)</f>
        <v>19</v>
      </c>
      <c r="D20" s="77">
        <f>IF(M15="","",M15)</f>
        <v>25</v>
      </c>
      <c r="E20" s="76">
        <f>IF(N16="","",N16)</f>
        <v>25</v>
      </c>
      <c r="F20" s="77">
        <f>IF(M16="","",M16)</f>
        <v>23</v>
      </c>
      <c r="G20" s="76">
        <f>IF(N17="","",N17)</f>
        <v>23</v>
      </c>
      <c r="H20" s="77">
        <f>IF(M17="","",M17)</f>
        <v>25</v>
      </c>
      <c r="I20" s="76">
        <f>IF(N18="","",N18)</f>
        <v>16</v>
      </c>
      <c r="J20" s="77">
        <f>IF(M18="","",M18)</f>
        <v>25</v>
      </c>
      <c r="K20" s="76">
        <f>IF(N19="","",N19)</f>
        <v>16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ASTW</v>
      </c>
      <c r="C24" s="52" t="s">
        <v>21</v>
      </c>
      <c r="D24" s="51" t="str">
        <f>VLOOKUP(J24,'Lista Zespołów'!$A$4:$E$75,3,FALSE)</f>
        <v>UKS LESZNOWOLA 2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4">
      <c r="A25" s="47">
        <v>2</v>
      </c>
      <c r="B25" s="51" t="str">
        <f>VLOOKUP(H25,'Lista Zespołów'!$A$4:$E$75,3,FALSE)</f>
        <v>MUKS KRÓTKA 2</v>
      </c>
      <c r="C25" s="52" t="s">
        <v>21</v>
      </c>
      <c r="D25" s="51" t="str">
        <f>VLOOKUP(J25,'Lista Zespołów'!$A$4:$E$75,3,FALSE)</f>
        <v>MUKS KRÓTKA 1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4">
      <c r="A26" s="47">
        <v>3</v>
      </c>
      <c r="B26" s="51" t="str">
        <f>VLOOKUP(H26,'Lista Zespołów'!$A$4:$E$75,3,FALSE)</f>
        <v>DĘBINA NIEPORĘT 2</v>
      </c>
      <c r="C26" s="52" t="s">
        <v>21</v>
      </c>
      <c r="D26" s="51" t="str">
        <f>VLOOKUP(J26,'Lista Zespołów'!$A$4:$E$75,3,FALSE)</f>
        <v>PERŁA ZŁOTOKŁOS 1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UKS LESZNOWOLA 2</v>
      </c>
      <c r="C28" s="52" t="s">
        <v>21</v>
      </c>
      <c r="D28" s="51" t="str">
        <f>VLOOKUP(J28,'Lista Zespołów'!$A$4:$E$75,3,FALSE)</f>
        <v>PERŁA ZŁOTOKŁOS 1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4">
      <c r="A29" s="47">
        <v>5</v>
      </c>
      <c r="B29" s="51" t="str">
        <f>VLOOKUP(H29,'Lista Zespołów'!$A$4:$E$75,3,FALSE)</f>
        <v>MUKS KRÓTKA 1</v>
      </c>
      <c r="C29" s="52" t="s">
        <v>21</v>
      </c>
      <c r="D29" s="51" t="str">
        <f>VLOOKUP(J29,'Lista Zespołów'!$A$4:$E$75,3,FALSE)</f>
        <v>DĘBINA NIEPORĘT 2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4">
      <c r="A30" s="47">
        <v>6</v>
      </c>
      <c r="B30" s="51" t="str">
        <f>VLOOKUP(H30,'Lista Zespołów'!$A$4:$E$75,3,FALSE)</f>
        <v>ASTW</v>
      </c>
      <c r="C30" s="52" t="s">
        <v>21</v>
      </c>
      <c r="D30" s="51" t="str">
        <f>VLOOKUP(J30,'Lista Zespołów'!$A$4:$E$75,3,FALSE)</f>
        <v>MUKS KRÓTKA 2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MUKS KRÓTKA 2</v>
      </c>
      <c r="C32" s="52" t="s">
        <v>21</v>
      </c>
      <c r="D32" s="51" t="str">
        <f>VLOOKUP(J32,'Lista Zespołów'!$A$4:$E$75,3,FALSE)</f>
        <v>UKS LESZNOWOLA 2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4">
      <c r="A33" s="47">
        <v>8</v>
      </c>
      <c r="B33" s="51" t="str">
        <f>VLOOKUP(H33,'Lista Zespołów'!$A$4:$E$75,3,FALSE)</f>
        <v>DĘBINA NIEPORĘT 2</v>
      </c>
      <c r="C33" s="52" t="s">
        <v>21</v>
      </c>
      <c r="D33" s="51" t="str">
        <f>VLOOKUP(J33,'Lista Zespołów'!$A$4:$E$75,3,FALSE)</f>
        <v>ASTW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4">
      <c r="A34" s="47">
        <v>9</v>
      </c>
      <c r="B34" s="51" t="str">
        <f>VLOOKUP(H34,'Lista Zespołów'!$A$4:$E$75,3,FALSE)</f>
        <v>PERŁA ZŁOTOKŁOS 1</v>
      </c>
      <c r="C34" s="52" t="s">
        <v>21</v>
      </c>
      <c r="D34" s="51" t="str">
        <f>VLOOKUP(J34,'Lista Zespołów'!$A$4:$E$75,3,FALSE)</f>
        <v>MUKS KRÓTKA 1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UKS LESZNOWOLA 2</v>
      </c>
      <c r="C36" s="52" t="s">
        <v>21</v>
      </c>
      <c r="D36" s="51" t="str">
        <f>VLOOKUP(J36,'Lista Zespołów'!$A$4:$E$75,3,FALSE)</f>
        <v>MUKS KRÓTKA 1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4">
      <c r="A37" s="47">
        <v>11</v>
      </c>
      <c r="B37" s="51" t="str">
        <f>VLOOKUP(H37,'Lista Zespołów'!$A$4:$E$75,3,FALSE)</f>
        <v>ASTW</v>
      </c>
      <c r="C37" s="52" t="s">
        <v>21</v>
      </c>
      <c r="D37" s="51" t="str">
        <f>VLOOKUP(J37,'Lista Zespołów'!$A$4:$E$75,3,FALSE)</f>
        <v>PERŁA ZŁOTOKŁOS 1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8">
      <c r="A38" s="47">
        <v>12</v>
      </c>
      <c r="B38" s="51" t="str">
        <f>VLOOKUP(H38,'Lista Zespołów'!$A$4:$E$75,3,FALSE)</f>
        <v>MUKS KRÓTKA 2</v>
      </c>
      <c r="C38" s="54" t="s">
        <v>21</v>
      </c>
      <c r="D38" s="51" t="str">
        <f>VLOOKUP(J38,'Lista Zespołów'!$A$4:$E$75,3,FALSE)</f>
        <v>DĘBINA NIEPORĘT 2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DĘBINA NIEPORĘT 2</v>
      </c>
      <c r="C40" s="52" t="s">
        <v>21</v>
      </c>
      <c r="D40" s="51" t="str">
        <f>VLOOKUP(J40,'Lista Zespołów'!$A$4:$E$75,3,FALSE)</f>
        <v>UKS LESZNOWOLA 2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8">
      <c r="A41" s="47">
        <v>14</v>
      </c>
      <c r="B41" s="51" t="str">
        <f>VLOOKUP(H41,'Lista Zespołów'!$A$4:$E$75,3,FALSE)</f>
        <v>PERŁA ZŁOTOKŁOS 1</v>
      </c>
      <c r="C41" s="54" t="s">
        <v>21</v>
      </c>
      <c r="D41" s="51" t="str">
        <f>VLOOKUP(J41,'Lista Zespołów'!$A$4:$E$75,3,FALSE)</f>
        <v>MUKS KRÓTKA 2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8">
      <c r="A42" s="47">
        <v>15</v>
      </c>
      <c r="B42" s="51" t="str">
        <f>VLOOKUP(H42,'Lista Zespołów'!$A$4:$E$75,3,FALSE)</f>
        <v>MUKS KRÓTKA 1</v>
      </c>
      <c r="C42" s="56" t="s">
        <v>21</v>
      </c>
      <c r="D42" s="51" t="str">
        <f>VLOOKUP(J42,'Lista Zespołów'!$A$4:$E$75,3,FALSE)</f>
        <v>ASTW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50" zoomScaleNormal="50" workbookViewId="0" topLeftCell="A1">
      <selection activeCell="C5" sqref="C5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5" t="s">
        <v>3</v>
      </c>
      <c r="L3" s="106"/>
      <c r="M3" s="50"/>
    </row>
    <row r="4" spans="1:13" ht="26.25" customHeight="1">
      <c r="A4" s="10">
        <v>1</v>
      </c>
      <c r="B4" s="11" t="str">
        <f>VLOOKUP($B$1&amp;A4,'Lista Zespołów'!$A$4:$E$75,3,FALSE)</f>
        <v>RADOMKA RADOM 4</v>
      </c>
      <c r="C4" s="33">
        <f aca="true" t="shared" si="0" ref="C4:C7">D4*$E$1+E4*$G$1</f>
        <v>2</v>
      </c>
      <c r="D4" s="34">
        <f aca="true" t="shared" si="1" ref="D4:D9">IF($C15&gt;$D15,1,0)+IF($E15&gt;$F15,1,0)+IF($G15&gt;$H15,1,0)+IF($I15&gt;$J15,1,0)+IF($K15&gt;$L15,1,0)+IF($M15&gt;$N15,1,0)+IF($O15&gt;$P15,1,0)</f>
        <v>1</v>
      </c>
      <c r="E4" s="34">
        <f aca="true" t="shared" si="2" ref="E4:E9">IF($C15&lt;$D15,1,0)+IF($E15&lt;$F15,1,0)+IF($G15&lt;$H15,1,0)+IF($I15&lt;$J15,1,0)+IF($K15&lt;$L15,1,0)+IF($M15&lt;$N15,1,0)+IF($O15&lt;$P15,1,0)</f>
        <v>4</v>
      </c>
      <c r="F4" s="34">
        <f aca="true" t="shared" si="3" ref="F4:F7">E4+D4</f>
        <v>5</v>
      </c>
      <c r="G4" s="34">
        <f>SUM(D$15:D$21)</f>
        <v>100</v>
      </c>
      <c r="H4" s="34">
        <f>SUM(C$15:C$21)</f>
        <v>124</v>
      </c>
      <c r="I4" s="35">
        <f aca="true" t="shared" si="4" ref="I4:I7">_xlfn.IFERROR(G4/H4,0)</f>
        <v>0.8064516129032258</v>
      </c>
      <c r="K4" s="106"/>
      <c r="L4" s="106"/>
      <c r="M4" s="50"/>
    </row>
    <row r="5" spans="1:13" ht="26.25" customHeight="1">
      <c r="A5" s="12">
        <v>2</v>
      </c>
      <c r="B5" s="13" t="str">
        <f>VLOOKUP($B$1&amp;A5,'Lista Zespołów'!$A$4:$E$75,3,FALSE)</f>
        <v>NIKE OSTROŁĘKA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120</v>
      </c>
      <c r="H5" s="31">
        <f>SUM(E$15:E$21)</f>
        <v>94</v>
      </c>
      <c r="I5" s="32">
        <f t="shared" si="4"/>
        <v>1.2765957446808511</v>
      </c>
      <c r="K5" s="106"/>
      <c r="L5" s="106"/>
      <c r="M5" s="50"/>
    </row>
    <row r="6" spans="1:13" ht="26.25" customHeight="1">
      <c r="A6" s="10">
        <v>3</v>
      </c>
      <c r="B6" s="11" t="str">
        <f>VLOOKUP($B$1&amp;A6,'Lista Zespołów'!$A$4:$E$75,3,FALSE)</f>
        <v>RADOMKA RADOM 5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83</v>
      </c>
      <c r="H6" s="34">
        <f>SUM(G$15:G$21)</f>
        <v>121</v>
      </c>
      <c r="I6" s="35">
        <f t="shared" si="4"/>
        <v>0.6859504132231405</v>
      </c>
      <c r="K6" s="106"/>
      <c r="L6" s="106"/>
      <c r="M6" s="50"/>
    </row>
    <row r="7" spans="1:13" ht="26.25" customHeight="1">
      <c r="A7" s="12">
        <v>4</v>
      </c>
      <c r="B7" s="13" t="str">
        <f>VLOOKUP($B$1&amp;A7,'Lista Zespołów'!$A$4:$E$75,3,FALSE)</f>
        <v>TRÓJKA KOBYŁKA 2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119</v>
      </c>
      <c r="H7" s="31">
        <f>SUM(I$15:I$21)</f>
        <v>90</v>
      </c>
      <c r="I7" s="32">
        <f t="shared" si="4"/>
        <v>1.3222222222222222</v>
      </c>
      <c r="K7" s="106"/>
      <c r="L7" s="106"/>
      <c r="M7" s="50"/>
    </row>
    <row r="8" spans="1:13" ht="26.25" customHeight="1">
      <c r="A8" s="10">
        <v>5</v>
      </c>
      <c r="B8" s="11" t="str">
        <f>VLOOKUP($B$1&amp;A8,'Lista Zespołów'!$A$4:$E$75,3,FALSE)</f>
        <v>DĘBINA NIEPORĘT 3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123</v>
      </c>
      <c r="H8" s="34">
        <f>SUM(K$15:K$21)</f>
        <v>89</v>
      </c>
      <c r="I8" s="35">
        <f>_xlfn.IFERROR(G8/H8,0)</f>
        <v>1.3820224719101124</v>
      </c>
      <c r="K8" s="106"/>
      <c r="L8" s="106"/>
      <c r="M8" s="50"/>
    </row>
    <row r="9" spans="1:13" ht="26.25" customHeight="1">
      <c r="A9" s="12">
        <v>6</v>
      </c>
      <c r="B9" s="13" t="str">
        <f>VLOOKUP($B$1&amp;A9,'Lista Zespołów'!$A$4:$E$75,3,FALSE)</f>
        <v>SĘP ŻELECHÓW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94</v>
      </c>
      <c r="H9" s="31">
        <f>SUM(M$15:M$21)</f>
        <v>121</v>
      </c>
      <c r="I9" s="32">
        <f aca="true" t="shared" si="7" ref="I9">_xlfn.IFERROR(G9/H9,0)</f>
        <v>0.7768595041322314</v>
      </c>
      <c r="K9" s="106"/>
      <c r="L9" s="106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RADOMKA RADOM 4</v>
      </c>
      <c r="D14" s="96"/>
      <c r="E14" s="95" t="str">
        <f>VLOOKUP($B$1&amp;E13,'Lista Zespołów'!$A$4:$E$75,3,FALSE)</f>
        <v>NIKE OSTROŁĘKA 2</v>
      </c>
      <c r="F14" s="96"/>
      <c r="G14" s="95" t="str">
        <f>VLOOKUP($B$1&amp;G13,'Lista Zespołów'!$A$4:$E$75,3,FALSE)</f>
        <v>RADOMKA RADOM 5</v>
      </c>
      <c r="H14" s="96"/>
      <c r="I14" s="95" t="str">
        <f>VLOOKUP($B$1&amp;I13,'Lista Zespołów'!$A$4:$E$75,3,FALSE)</f>
        <v>TRÓJKA KOBYŁKA 2</v>
      </c>
      <c r="J14" s="96"/>
      <c r="K14" s="101" t="str">
        <f>VLOOKUP($B$1&amp;K13,'Lista Zespołów'!$A$4:$E$75,3,FALSE)</f>
        <v>DĘBINA NIEPORĘT 3</v>
      </c>
      <c r="L14" s="102"/>
      <c r="M14" s="95" t="str">
        <f>VLOOKUP($B$1&amp;M13,'Lista Zespołów'!$A$4:$E$75,3,FALSE)</f>
        <v>SĘP ŻELECHÓW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RADOMKA RADOM 4</v>
      </c>
      <c r="C15" s="22" t="s">
        <v>16</v>
      </c>
      <c r="D15" s="23" t="s">
        <v>16</v>
      </c>
      <c r="E15" s="17">
        <v>23</v>
      </c>
      <c r="F15" s="27">
        <v>25</v>
      </c>
      <c r="G15" s="17">
        <v>26</v>
      </c>
      <c r="H15" s="27">
        <v>24</v>
      </c>
      <c r="I15" s="17">
        <v>12</v>
      </c>
      <c r="J15" s="27">
        <v>25</v>
      </c>
      <c r="K15" s="17">
        <v>18</v>
      </c>
      <c r="L15" s="27">
        <v>25</v>
      </c>
      <c r="M15" s="17">
        <v>21</v>
      </c>
      <c r="N15" s="27">
        <v>25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NIKE OSTROŁĘKA 2</v>
      </c>
      <c r="C16" s="76">
        <f>IF(F15="","",F15)</f>
        <v>25</v>
      </c>
      <c r="D16" s="77">
        <f>IF(E15="","",E15)</f>
        <v>23</v>
      </c>
      <c r="E16" s="24" t="s">
        <v>16</v>
      </c>
      <c r="F16" s="25" t="s">
        <v>16</v>
      </c>
      <c r="G16" s="21">
        <v>25</v>
      </c>
      <c r="H16" s="28">
        <v>10</v>
      </c>
      <c r="I16" s="21">
        <v>25</v>
      </c>
      <c r="J16" s="28">
        <v>19</v>
      </c>
      <c r="K16" s="21">
        <v>20</v>
      </c>
      <c r="L16" s="28">
        <v>25</v>
      </c>
      <c r="M16" s="21">
        <v>25</v>
      </c>
      <c r="N16" s="28">
        <v>17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RADOMKA RADOM 5</v>
      </c>
      <c r="C17" s="75">
        <f>IF(H15="","",H15)</f>
        <v>24</v>
      </c>
      <c r="D17" s="78">
        <f>IF(G15="","",G15)</f>
        <v>26</v>
      </c>
      <c r="E17" s="75">
        <f>IF(H16="","",H16)</f>
        <v>10</v>
      </c>
      <c r="F17" s="78">
        <f>IF(G16="","",G16)</f>
        <v>25</v>
      </c>
      <c r="G17" s="26" t="s">
        <v>16</v>
      </c>
      <c r="H17" s="23" t="s">
        <v>16</v>
      </c>
      <c r="I17" s="17">
        <v>15</v>
      </c>
      <c r="J17" s="27">
        <v>25</v>
      </c>
      <c r="K17" s="17">
        <v>9</v>
      </c>
      <c r="L17" s="27">
        <v>25</v>
      </c>
      <c r="M17" s="17">
        <v>25</v>
      </c>
      <c r="N17" s="27">
        <v>20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TRÓJKA KOBYŁKA 2</v>
      </c>
      <c r="C18" s="76">
        <f>IF(J15="","",J15)</f>
        <v>25</v>
      </c>
      <c r="D18" s="77">
        <f>IF(I15="","",I15)</f>
        <v>12</v>
      </c>
      <c r="E18" s="76">
        <f>IF(J16="","",J16)</f>
        <v>19</v>
      </c>
      <c r="F18" s="77">
        <f>IF(I16="","",I16)</f>
        <v>25</v>
      </c>
      <c r="G18" s="76">
        <f>IF(J17="","",J17)</f>
        <v>25</v>
      </c>
      <c r="H18" s="77">
        <f>IF(I17="","",I17)</f>
        <v>15</v>
      </c>
      <c r="I18" s="24" t="s">
        <v>16</v>
      </c>
      <c r="J18" s="25" t="s">
        <v>16</v>
      </c>
      <c r="K18" s="21">
        <v>25</v>
      </c>
      <c r="L18" s="28">
        <v>23</v>
      </c>
      <c r="M18" s="21">
        <v>25</v>
      </c>
      <c r="N18" s="28">
        <v>15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DĘBINA NIEPORĘT 3</v>
      </c>
      <c r="C19" s="76">
        <f>IF(L15="","",L15)</f>
        <v>25</v>
      </c>
      <c r="D19" s="77">
        <f>IF(K15="","",K15)</f>
        <v>18</v>
      </c>
      <c r="E19" s="76">
        <f>IF(L16="","",L16)</f>
        <v>25</v>
      </c>
      <c r="F19" s="77">
        <f>IF(K16="","",K16)</f>
        <v>20</v>
      </c>
      <c r="G19" s="76">
        <f>IF(L17="","",L17)</f>
        <v>25</v>
      </c>
      <c r="H19" s="77">
        <f>IF(K17="","",K17)</f>
        <v>9</v>
      </c>
      <c r="I19" s="76">
        <f>IF(L18="","",L18)</f>
        <v>23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17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SĘP ŻELECHÓW</v>
      </c>
      <c r="C20" s="76">
        <f>IF(N15="","",N15)</f>
        <v>25</v>
      </c>
      <c r="D20" s="77">
        <f>IF(M15="","",M15)</f>
        <v>21</v>
      </c>
      <c r="E20" s="76">
        <f>IF(N16="","",N16)</f>
        <v>17</v>
      </c>
      <c r="F20" s="77">
        <f>IF(M16="","",M16)</f>
        <v>25</v>
      </c>
      <c r="G20" s="76">
        <f>IF(N17="","",N17)</f>
        <v>20</v>
      </c>
      <c r="H20" s="77">
        <f>IF(M17="","",M17)</f>
        <v>25</v>
      </c>
      <c r="I20" s="76">
        <f>IF(N18="","",N18)</f>
        <v>15</v>
      </c>
      <c r="J20" s="77">
        <f>IF(M18="","",M18)</f>
        <v>25</v>
      </c>
      <c r="K20" s="76">
        <f>IF(N19="","",N19)</f>
        <v>17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RADOMKA RADOM 4</v>
      </c>
      <c r="C24" s="52" t="s">
        <v>21</v>
      </c>
      <c r="D24" s="51" t="str">
        <f>VLOOKUP(J24,'Lista Zespołów'!$A$4:$E$75,3,FALSE)</f>
        <v>SĘP ŻELECHÓW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4">
      <c r="A25" s="47">
        <v>2</v>
      </c>
      <c r="B25" s="51" t="str">
        <f>VLOOKUP(H25,'Lista Zespołów'!$A$4:$E$75,3,FALSE)</f>
        <v>NIKE OSTROŁĘKA 2</v>
      </c>
      <c r="C25" s="52" t="s">
        <v>21</v>
      </c>
      <c r="D25" s="51" t="str">
        <f>VLOOKUP(J25,'Lista Zespołów'!$A$4:$E$75,3,FALSE)</f>
        <v>DĘBINA NIEPORĘT 3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4">
      <c r="A26" s="47">
        <v>3</v>
      </c>
      <c r="B26" s="51" t="str">
        <f>VLOOKUP(H26,'Lista Zespołów'!$A$4:$E$75,3,FALSE)</f>
        <v>RADOMKA RADOM 5</v>
      </c>
      <c r="C26" s="52" t="s">
        <v>21</v>
      </c>
      <c r="D26" s="51" t="str">
        <f>VLOOKUP(J26,'Lista Zespołów'!$A$4:$E$75,3,FALSE)</f>
        <v>TRÓJKA KOBYŁKA 2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SĘP ŻELECHÓW</v>
      </c>
      <c r="C28" s="52" t="s">
        <v>21</v>
      </c>
      <c r="D28" s="51" t="str">
        <f>VLOOKUP(J28,'Lista Zespołów'!$A$4:$E$75,3,FALSE)</f>
        <v>TRÓJKA KOBYŁKA 2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4">
      <c r="A29" s="47">
        <v>5</v>
      </c>
      <c r="B29" s="51" t="str">
        <f>VLOOKUP(H29,'Lista Zespołów'!$A$4:$E$75,3,FALSE)</f>
        <v>DĘBINA NIEPORĘT 3</v>
      </c>
      <c r="C29" s="52" t="s">
        <v>21</v>
      </c>
      <c r="D29" s="51" t="str">
        <f>VLOOKUP(J29,'Lista Zespołów'!$A$4:$E$75,3,FALSE)</f>
        <v>RADOMKA RADOM 5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4">
      <c r="A30" s="47">
        <v>6</v>
      </c>
      <c r="B30" s="51" t="str">
        <f>VLOOKUP(H30,'Lista Zespołów'!$A$4:$E$75,3,FALSE)</f>
        <v>RADOMKA RADOM 4</v>
      </c>
      <c r="C30" s="52" t="s">
        <v>21</v>
      </c>
      <c r="D30" s="51" t="str">
        <f>VLOOKUP(J30,'Lista Zespołów'!$A$4:$E$75,3,FALSE)</f>
        <v>NIKE OSTROŁĘKA 2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NIKE OSTROŁĘKA 2</v>
      </c>
      <c r="C32" s="52" t="s">
        <v>21</v>
      </c>
      <c r="D32" s="51" t="str">
        <f>VLOOKUP(J32,'Lista Zespołów'!$A$4:$E$75,3,FALSE)</f>
        <v>SĘP ŻELECHÓW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4">
      <c r="A33" s="47">
        <v>8</v>
      </c>
      <c r="B33" s="51" t="str">
        <f>VLOOKUP(H33,'Lista Zespołów'!$A$4:$E$75,3,FALSE)</f>
        <v>RADOMKA RADOM 5</v>
      </c>
      <c r="C33" s="52" t="s">
        <v>21</v>
      </c>
      <c r="D33" s="51" t="str">
        <f>VLOOKUP(J33,'Lista Zespołów'!$A$4:$E$75,3,FALSE)</f>
        <v>RADOMKA RADOM 4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4">
      <c r="A34" s="47">
        <v>9</v>
      </c>
      <c r="B34" s="51" t="str">
        <f>VLOOKUP(H34,'Lista Zespołów'!$A$4:$E$75,3,FALSE)</f>
        <v>TRÓJKA KOBYŁKA 2</v>
      </c>
      <c r="C34" s="52" t="s">
        <v>21</v>
      </c>
      <c r="D34" s="51" t="str">
        <f>VLOOKUP(J34,'Lista Zespołów'!$A$4:$E$75,3,FALSE)</f>
        <v>DĘBINA NIEPORĘT 3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SĘP ŻELECHÓW</v>
      </c>
      <c r="C36" s="52" t="s">
        <v>21</v>
      </c>
      <c r="D36" s="51" t="str">
        <f>VLOOKUP(J36,'Lista Zespołów'!$A$4:$E$75,3,FALSE)</f>
        <v>DĘBINA NIEPORĘT 3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4">
      <c r="A37" s="47">
        <v>11</v>
      </c>
      <c r="B37" s="51" t="str">
        <f>VLOOKUP(H37,'Lista Zespołów'!$A$4:$E$75,3,FALSE)</f>
        <v>RADOMKA RADOM 4</v>
      </c>
      <c r="C37" s="52" t="s">
        <v>21</v>
      </c>
      <c r="D37" s="51" t="str">
        <f>VLOOKUP(J37,'Lista Zespołów'!$A$4:$E$75,3,FALSE)</f>
        <v>TRÓJKA KOBYŁKA 2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8">
      <c r="A38" s="47">
        <v>12</v>
      </c>
      <c r="B38" s="51" t="str">
        <f>VLOOKUP(H38,'Lista Zespołów'!$A$4:$E$75,3,FALSE)</f>
        <v>NIKE OSTROŁĘKA 2</v>
      </c>
      <c r="C38" s="54" t="s">
        <v>21</v>
      </c>
      <c r="D38" s="51" t="str">
        <f>VLOOKUP(J38,'Lista Zespołów'!$A$4:$E$75,3,FALSE)</f>
        <v>RADOMKA RADOM 5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RADOMKA RADOM 5</v>
      </c>
      <c r="C40" s="52" t="s">
        <v>21</v>
      </c>
      <c r="D40" s="51" t="str">
        <f>VLOOKUP(J40,'Lista Zespołów'!$A$4:$E$75,3,FALSE)</f>
        <v>SĘP ŻELECHÓW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8">
      <c r="A41" s="47">
        <v>14</v>
      </c>
      <c r="B41" s="51" t="str">
        <f>VLOOKUP(H41,'Lista Zespołów'!$A$4:$E$75,3,FALSE)</f>
        <v>TRÓJKA KOBYŁKA 2</v>
      </c>
      <c r="C41" s="54" t="s">
        <v>21</v>
      </c>
      <c r="D41" s="51" t="str">
        <f>VLOOKUP(J41,'Lista Zespołów'!$A$4:$E$75,3,FALSE)</f>
        <v>NIKE OSTROŁĘKA 2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8">
      <c r="A42" s="47">
        <v>15</v>
      </c>
      <c r="B42" s="51" t="str">
        <f>VLOOKUP(H42,'Lista Zespołów'!$A$4:$E$75,3,FALSE)</f>
        <v>DĘBINA NIEPORĘT 3</v>
      </c>
      <c r="C42" s="56" t="s">
        <v>21</v>
      </c>
      <c r="D42" s="51" t="str">
        <f>VLOOKUP(J42,'Lista Zespołów'!$A$4:$E$75,3,FALSE)</f>
        <v>RADOMKA RADOM 4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1">
      <selection activeCell="I8" sqref="I8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">
        <v>23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POLONEZ WYSZKÓW 2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105</v>
      </c>
      <c r="H4" s="34">
        <f>SUM(C$15:C$21)</f>
        <v>100</v>
      </c>
      <c r="I4" s="35">
        <f aca="true" t="shared" si="4" ref="I4:I7">_xlfn.IFERROR(G4/H4,0)</f>
        <v>1.05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 xml:space="preserve">VOLLEY WYSZKÓW </v>
      </c>
      <c r="C5" s="30">
        <f t="shared" si="0"/>
        <v>0</v>
      </c>
      <c r="D5" s="31">
        <f t="shared" si="1"/>
        <v>0</v>
      </c>
      <c r="E5" s="31">
        <f t="shared" si="2"/>
        <v>5</v>
      </c>
      <c r="F5" s="31">
        <f t="shared" si="3"/>
        <v>5</v>
      </c>
      <c r="G5" s="31">
        <f>SUM(F$15:F$21)</f>
        <v>86</v>
      </c>
      <c r="H5" s="31">
        <f>SUM(E$15:E$21)</f>
        <v>125</v>
      </c>
      <c r="I5" s="32">
        <f t="shared" si="4"/>
        <v>0.688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JEDYNKA MARKI 1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105</v>
      </c>
      <c r="H6" s="34">
        <f>SUM(G$15:G$21)</f>
        <v>121</v>
      </c>
      <c r="I6" s="35">
        <f t="shared" si="4"/>
        <v>0.8677685950413223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NIKE OSTROŁĘKA 1</v>
      </c>
      <c r="C7" s="30">
        <f t="shared" si="0"/>
        <v>10</v>
      </c>
      <c r="D7" s="31">
        <f t="shared" si="1"/>
        <v>5</v>
      </c>
      <c r="E7" s="31">
        <f t="shared" si="2"/>
        <v>0</v>
      </c>
      <c r="F7" s="31">
        <f t="shared" si="3"/>
        <v>5</v>
      </c>
      <c r="G7" s="31">
        <f>SUM(J$15:J$21)</f>
        <v>125</v>
      </c>
      <c r="H7" s="31">
        <f>SUM(I$15:I$21)</f>
        <v>75</v>
      </c>
      <c r="I7" s="32">
        <f t="shared" si="4"/>
        <v>1.6666666666666667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VARSOVIA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111</v>
      </c>
      <c r="H8" s="34">
        <f>SUM(K$15:K$21)</f>
        <v>122</v>
      </c>
      <c r="I8" s="35">
        <f>_xlfn.IFERROR(G8/H8,0)</f>
        <v>0.9098360655737705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1</v>
      </c>
      <c r="C9" s="30">
        <f aca="true" t="shared" si="5" ref="C9">D9*$E$1+E9*$G$1</f>
        <v>6</v>
      </c>
      <c r="D9" s="31">
        <f t="shared" si="1"/>
        <v>3</v>
      </c>
      <c r="E9" s="31">
        <f t="shared" si="2"/>
        <v>2</v>
      </c>
      <c r="F9" s="31">
        <f aca="true" t="shared" si="6" ref="F9">E9+D9</f>
        <v>5</v>
      </c>
      <c r="G9" s="31">
        <f>SUM(N$15:N$21)</f>
        <v>120</v>
      </c>
      <c r="H9" s="31">
        <f>SUM(M$15:M$21)</f>
        <v>109</v>
      </c>
      <c r="I9" s="32">
        <f aca="true" t="shared" si="7" ref="I9">_xlfn.IFERROR(G9/H9,0)</f>
        <v>1.1009174311926606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POLONEZ WYSZKÓW 2</v>
      </c>
      <c r="D14" s="96"/>
      <c r="E14" s="95" t="str">
        <f>VLOOKUP($B$1&amp;E13,'Lista Zespołów'!$A$4:$E$75,3,FALSE)</f>
        <v xml:space="preserve">VOLLEY WYSZKÓW </v>
      </c>
      <c r="F14" s="96"/>
      <c r="G14" s="95" t="str">
        <f>VLOOKUP($B$1&amp;G13,'Lista Zespołów'!$A$4:$E$75,3,FALSE)</f>
        <v>JEDYNKA MARKI 1</v>
      </c>
      <c r="H14" s="96"/>
      <c r="I14" s="95" t="str">
        <f>VLOOKUP($B$1&amp;I13,'Lista Zespołów'!$A$4:$E$75,3,FALSE)</f>
        <v>NIKE OSTROŁĘKA 1</v>
      </c>
      <c r="J14" s="96"/>
      <c r="K14" s="101" t="str">
        <f>VLOOKUP($B$1&amp;K13,'Lista Zespołów'!$A$4:$E$75,3,FALSE)</f>
        <v>VARSOVIA 2</v>
      </c>
      <c r="L14" s="102"/>
      <c r="M14" s="95" t="str">
        <f>VLOOKUP($B$1&amp;M13,'Lista Zespołów'!$A$4:$E$75,3,FALSE)</f>
        <v>ATENA WARSZAWA 1</v>
      </c>
      <c r="N14" s="96"/>
      <c r="O14" s="89"/>
      <c r="P14" s="90"/>
    </row>
    <row r="15" spans="1:16" ht="73.5" customHeight="1" thickBot="1">
      <c r="A15" s="70">
        <v>1</v>
      </c>
      <c r="B15" s="86" t="str">
        <f>VLOOKUP($B$1&amp;A15,'Lista Zespołów'!$A$4:$E$75,3,FALSE)</f>
        <v>POLONEZ WYSZKÓW 2</v>
      </c>
      <c r="C15" s="22" t="s">
        <v>16</v>
      </c>
      <c r="D15" s="23" t="s">
        <v>16</v>
      </c>
      <c r="E15" s="17">
        <v>25</v>
      </c>
      <c r="F15" s="27">
        <v>13</v>
      </c>
      <c r="G15" s="17">
        <v>25</v>
      </c>
      <c r="H15" s="27">
        <v>14</v>
      </c>
      <c r="I15" s="17">
        <v>14</v>
      </c>
      <c r="J15" s="27">
        <v>25</v>
      </c>
      <c r="K15" s="17">
        <v>25</v>
      </c>
      <c r="L15" s="27">
        <v>23</v>
      </c>
      <c r="M15" s="17">
        <v>16</v>
      </c>
      <c r="N15" s="27">
        <v>25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 xml:space="preserve">VOLLEY WYSZKÓW </v>
      </c>
      <c r="C16" s="76">
        <f>IF(F15="","",F15)</f>
        <v>13</v>
      </c>
      <c r="D16" s="77">
        <f>IF(E15="","",E15)</f>
        <v>25</v>
      </c>
      <c r="E16" s="24" t="s">
        <v>16</v>
      </c>
      <c r="F16" s="25" t="s">
        <v>16</v>
      </c>
      <c r="G16" s="21">
        <v>21</v>
      </c>
      <c r="H16" s="28">
        <v>25</v>
      </c>
      <c r="I16" s="21">
        <v>9</v>
      </c>
      <c r="J16" s="28">
        <v>25</v>
      </c>
      <c r="K16" s="21">
        <v>21</v>
      </c>
      <c r="L16" s="28">
        <v>25</v>
      </c>
      <c r="M16" s="21">
        <v>22</v>
      </c>
      <c r="N16" s="28">
        <v>25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Zespołów'!$A$4:$E$75,3,FALSE)</f>
        <v>JEDYNKA MARKI 1</v>
      </c>
      <c r="C17" s="75">
        <f>IF(H15="","",H15)</f>
        <v>14</v>
      </c>
      <c r="D17" s="78">
        <f>IF(G15="","",G15)</f>
        <v>25</v>
      </c>
      <c r="E17" s="75">
        <f>IF(H16="","",H16)</f>
        <v>25</v>
      </c>
      <c r="F17" s="78">
        <f>IF(G16="","",G16)</f>
        <v>21</v>
      </c>
      <c r="G17" s="26" t="s">
        <v>16</v>
      </c>
      <c r="H17" s="23" t="s">
        <v>16</v>
      </c>
      <c r="I17" s="17">
        <v>15</v>
      </c>
      <c r="J17" s="27">
        <v>25</v>
      </c>
      <c r="K17" s="17">
        <v>26</v>
      </c>
      <c r="L17" s="27">
        <v>28</v>
      </c>
      <c r="M17" s="17">
        <v>25</v>
      </c>
      <c r="N17" s="27">
        <v>22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NIKE OSTROŁĘKA 1</v>
      </c>
      <c r="C18" s="76">
        <f>IF(J15="","",J15)</f>
        <v>25</v>
      </c>
      <c r="D18" s="77">
        <f>IF(I15="","",I15)</f>
        <v>14</v>
      </c>
      <c r="E18" s="76">
        <f>IF(J16="","",J16)</f>
        <v>25</v>
      </c>
      <c r="F18" s="77">
        <f>IF(I16="","",I16)</f>
        <v>9</v>
      </c>
      <c r="G18" s="76">
        <f>IF(J17="","",J17)</f>
        <v>25</v>
      </c>
      <c r="H18" s="77">
        <f>IF(I17="","",I17)</f>
        <v>15</v>
      </c>
      <c r="I18" s="24" t="s">
        <v>16</v>
      </c>
      <c r="J18" s="25" t="s">
        <v>16</v>
      </c>
      <c r="K18" s="21">
        <v>25</v>
      </c>
      <c r="L18" s="28">
        <v>14</v>
      </c>
      <c r="M18" s="21">
        <v>25</v>
      </c>
      <c r="N18" s="28">
        <v>23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VARSOVIA 2</v>
      </c>
      <c r="C19" s="76">
        <f>IF(L15="","",L15)</f>
        <v>23</v>
      </c>
      <c r="D19" s="77">
        <f>IF(K15="","",K15)</f>
        <v>25</v>
      </c>
      <c r="E19" s="76">
        <f>IF(L16="","",L16)</f>
        <v>25</v>
      </c>
      <c r="F19" s="77">
        <f>IF(K16="","",K16)</f>
        <v>21</v>
      </c>
      <c r="G19" s="76">
        <f>IF(L17="","",L17)</f>
        <v>28</v>
      </c>
      <c r="H19" s="77">
        <f>IF(K17="","",K17)</f>
        <v>26</v>
      </c>
      <c r="I19" s="76">
        <f>IF(L18="","",L18)</f>
        <v>14</v>
      </c>
      <c r="J19" s="77">
        <f>IF(K18="","",K18)</f>
        <v>25</v>
      </c>
      <c r="K19" s="24" t="s">
        <v>16</v>
      </c>
      <c r="L19" s="57" t="s">
        <v>16</v>
      </c>
      <c r="M19" s="17">
        <v>21</v>
      </c>
      <c r="N19" s="27">
        <v>25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ATENA WARSZAWA 1</v>
      </c>
      <c r="C20" s="76">
        <f>IF(N15="","",N15)</f>
        <v>25</v>
      </c>
      <c r="D20" s="77">
        <f>IF(M15="","",M15)</f>
        <v>16</v>
      </c>
      <c r="E20" s="76">
        <f>IF(N16="","",N16)</f>
        <v>25</v>
      </c>
      <c r="F20" s="77">
        <f>IF(M16="","",M16)</f>
        <v>22</v>
      </c>
      <c r="G20" s="76">
        <f>IF(N17="","",N17)</f>
        <v>22</v>
      </c>
      <c r="H20" s="77">
        <f>IF(M17="","",M17)</f>
        <v>25</v>
      </c>
      <c r="I20" s="76">
        <f>IF(N18="","",N18)</f>
        <v>23</v>
      </c>
      <c r="J20" s="77">
        <f>IF(M18="","",M18)</f>
        <v>25</v>
      </c>
      <c r="K20" s="76">
        <f>IF(N19="","",N19)</f>
        <v>25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POLONEZ WYSZKÓW 2</v>
      </c>
      <c r="C24" s="52" t="s">
        <v>21</v>
      </c>
      <c r="D24" s="51" t="str">
        <f>VLOOKUP(J24,'Lista Zespołów'!$A$4:$E$75,3,FALSE)</f>
        <v>ATENA WARSZAWA 1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4">
      <c r="A25" s="47">
        <v>2</v>
      </c>
      <c r="B25" s="51" t="str">
        <f>VLOOKUP(H25,'Lista Zespołów'!$A$4:$E$75,3,FALSE)</f>
        <v xml:space="preserve">VOLLEY WYSZKÓW </v>
      </c>
      <c r="C25" s="52" t="s">
        <v>21</v>
      </c>
      <c r="D25" s="51" t="str">
        <f>VLOOKUP(J25,'Lista Zespołów'!$A$4:$E$75,3,FALSE)</f>
        <v>VARSOVIA 2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4">
      <c r="A26" s="47">
        <v>3</v>
      </c>
      <c r="B26" s="51" t="str">
        <f>VLOOKUP(H26,'Lista Zespołów'!$A$4:$E$75,3,FALSE)</f>
        <v>JEDYNKA MARKI 1</v>
      </c>
      <c r="C26" s="52" t="s">
        <v>21</v>
      </c>
      <c r="D26" s="51" t="str">
        <f>VLOOKUP(J26,'Lista Zespołów'!$A$4:$E$75,3,FALSE)</f>
        <v>NIKE OSTROŁĘKA 1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1</v>
      </c>
      <c r="C28" s="52" t="s">
        <v>21</v>
      </c>
      <c r="D28" s="51" t="str">
        <f>VLOOKUP(J28,'Lista Zespołów'!$A$4:$E$75,3,FALSE)</f>
        <v>NIKE OSTROŁĘKA 1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4">
      <c r="A29" s="47">
        <v>5</v>
      </c>
      <c r="B29" s="51" t="str">
        <f>VLOOKUP(H29,'Lista Zespołów'!$A$4:$E$75,3,FALSE)</f>
        <v>VARSOVIA 2</v>
      </c>
      <c r="C29" s="52" t="s">
        <v>21</v>
      </c>
      <c r="D29" s="51" t="str">
        <f>VLOOKUP(J29,'Lista Zespołów'!$A$4:$E$75,3,FALSE)</f>
        <v>JEDYNKA MARKI 1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4">
      <c r="A30" s="47">
        <v>6</v>
      </c>
      <c r="B30" s="51" t="str">
        <f>VLOOKUP(H30,'Lista Zespołów'!$A$4:$E$75,3,FALSE)</f>
        <v>POLONEZ WYSZKÓW 2</v>
      </c>
      <c r="C30" s="52" t="s">
        <v>21</v>
      </c>
      <c r="D30" s="51" t="str">
        <f>VLOOKUP(J30,'Lista Zespołów'!$A$4:$E$75,3,FALSE)</f>
        <v xml:space="preserve">VOLLEY WYSZKÓW 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 xml:space="preserve">VOLLEY WYSZKÓW </v>
      </c>
      <c r="C32" s="52" t="s">
        <v>21</v>
      </c>
      <c r="D32" s="51" t="str">
        <f>VLOOKUP(J32,'Lista Zespołów'!$A$4:$E$75,3,FALSE)</f>
        <v>ATENA WARSZAWA 1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4">
      <c r="A33" s="47">
        <v>8</v>
      </c>
      <c r="B33" s="51" t="str">
        <f>VLOOKUP(H33,'Lista Zespołów'!$A$4:$E$75,3,FALSE)</f>
        <v>JEDYNKA MARKI 1</v>
      </c>
      <c r="C33" s="52" t="s">
        <v>21</v>
      </c>
      <c r="D33" s="51" t="str">
        <f>VLOOKUP(J33,'Lista Zespołów'!$A$4:$E$75,3,FALSE)</f>
        <v>POLONEZ WYSZKÓW 2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4">
      <c r="A34" s="47">
        <v>9</v>
      </c>
      <c r="B34" s="51" t="str">
        <f>VLOOKUP(H34,'Lista Zespołów'!$A$4:$E$75,3,FALSE)</f>
        <v>NIKE OSTROŁĘKA 1</v>
      </c>
      <c r="C34" s="52" t="s">
        <v>21</v>
      </c>
      <c r="D34" s="51" t="str">
        <f>VLOOKUP(J34,'Lista Zespołów'!$A$4:$E$75,3,FALSE)</f>
        <v>VARSOVIA 2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1</v>
      </c>
      <c r="C36" s="52" t="s">
        <v>21</v>
      </c>
      <c r="D36" s="51" t="str">
        <f>VLOOKUP(J36,'Lista Zespołów'!$A$4:$E$75,3,FALSE)</f>
        <v>VARSOVIA 2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4">
      <c r="A37" s="47">
        <v>11</v>
      </c>
      <c r="B37" s="51" t="str">
        <f>VLOOKUP(H37,'Lista Zespołów'!$A$4:$E$75,3,FALSE)</f>
        <v>POLONEZ WYSZKÓW 2</v>
      </c>
      <c r="C37" s="52" t="s">
        <v>21</v>
      </c>
      <c r="D37" s="51" t="str">
        <f>VLOOKUP(J37,'Lista Zespołów'!$A$4:$E$75,3,FALSE)</f>
        <v>NIKE OSTROŁĘKA 1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8">
      <c r="A38" s="47">
        <v>12</v>
      </c>
      <c r="B38" s="51" t="str">
        <f>VLOOKUP(H38,'Lista Zespołów'!$A$4:$E$75,3,FALSE)</f>
        <v xml:space="preserve">VOLLEY WYSZKÓW </v>
      </c>
      <c r="C38" s="54" t="s">
        <v>21</v>
      </c>
      <c r="D38" s="51" t="str">
        <f>VLOOKUP(J38,'Lista Zespołów'!$A$4:$E$75,3,FALSE)</f>
        <v>JEDYNKA MARKI 1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JEDYNKA MARKI 1</v>
      </c>
      <c r="C40" s="52" t="s">
        <v>21</v>
      </c>
      <c r="D40" s="51" t="str">
        <f>VLOOKUP(J40,'Lista Zespołów'!$A$4:$E$75,3,FALSE)</f>
        <v>ATENA WARSZAWA 1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8">
      <c r="A41" s="47">
        <v>14</v>
      </c>
      <c r="B41" s="51" t="str">
        <f>VLOOKUP(H41,'Lista Zespołów'!$A$4:$E$75,3,FALSE)</f>
        <v>NIKE OSTROŁĘKA 1</v>
      </c>
      <c r="C41" s="54" t="s">
        <v>21</v>
      </c>
      <c r="D41" s="51" t="str">
        <f>VLOOKUP(J41,'Lista Zespołów'!$A$4:$E$75,3,FALSE)</f>
        <v xml:space="preserve">VOLLEY WYSZKÓW 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8">
      <c r="A42" s="47">
        <v>15</v>
      </c>
      <c r="B42" s="51" t="str">
        <f>VLOOKUP(H42,'Lista Zespołów'!$A$4:$E$75,3,FALSE)</f>
        <v>VARSOVIA 2</v>
      </c>
      <c r="C42" s="56" t="s">
        <v>21</v>
      </c>
      <c r="D42" s="51" t="str">
        <f>VLOOKUP(J42,'Lista Zespołów'!$A$4:$E$75,3,FALSE)</f>
        <v>POLONEZ WYSZKÓW 2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tabSelected="1" zoomScale="55" zoomScaleNormal="55" workbookViewId="0" topLeftCell="A1">
      <selection activeCell="D6" sqref="D6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">
        <v>24</v>
      </c>
      <c r="L3" s="107"/>
      <c r="M3" s="50"/>
    </row>
    <row r="4" spans="1:13" ht="26.25" customHeight="1">
      <c r="A4" s="10">
        <v>1</v>
      </c>
      <c r="B4" s="11" t="str">
        <f>VLOOKUP($B$1&amp;A4,'Lista Zespołów'!$A$4:$E$75,3,FALSE)</f>
        <v>POLONEZ WYSZKÓW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110</v>
      </c>
      <c r="H4" s="34">
        <f>SUM(C$15:C$21)</f>
        <v>91</v>
      </c>
      <c r="I4" s="35">
        <f aca="true" t="shared" si="4" ref="I4:I7">_xlfn.IFERROR(G4/H4,0)</f>
        <v>1.2087912087912087</v>
      </c>
      <c r="K4" s="107"/>
      <c r="L4" s="107"/>
      <c r="M4" s="50"/>
    </row>
    <row r="5" spans="1:13" ht="26.25" customHeight="1">
      <c r="A5" s="12">
        <v>2</v>
      </c>
      <c r="B5" s="13" t="str">
        <f>VLOOKUP($B$1&amp;A5,'Lista Zespołów'!$A$4:$E$75,3,FALSE)</f>
        <v>PLAS WARSZAWA 1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107</v>
      </c>
      <c r="H5" s="31">
        <f>SUM(E$15:E$21)</f>
        <v>108</v>
      </c>
      <c r="I5" s="32">
        <f t="shared" si="4"/>
        <v>0.9907407407407407</v>
      </c>
      <c r="K5" s="107"/>
      <c r="L5" s="107"/>
      <c r="M5" s="50"/>
    </row>
    <row r="6" spans="1:13" ht="26.25" customHeight="1">
      <c r="A6" s="10">
        <v>3</v>
      </c>
      <c r="B6" s="11" t="str">
        <f>VLOOKUP($B$1&amp;A6,'Lista Zespołów'!$A$4:$E$75,3,FALSE)</f>
        <v>ATENA WARSZAWA 3</v>
      </c>
      <c r="C6" s="33">
        <f t="shared" si="0"/>
        <v>2</v>
      </c>
      <c r="D6" s="34">
        <f t="shared" si="1"/>
        <v>1</v>
      </c>
      <c r="E6" s="34">
        <f t="shared" si="2"/>
        <v>4</v>
      </c>
      <c r="F6" s="34">
        <f t="shared" si="3"/>
        <v>5</v>
      </c>
      <c r="G6" s="34">
        <f>SUM(H$15:H$21)</f>
        <v>61</v>
      </c>
      <c r="H6" s="34">
        <f>SUM(G$15:G$21)</f>
        <v>122</v>
      </c>
      <c r="I6" s="35">
        <f t="shared" si="4"/>
        <v>0.5</v>
      </c>
      <c r="K6" s="107"/>
      <c r="L6" s="107"/>
      <c r="M6" s="50"/>
    </row>
    <row r="7" spans="1:13" ht="26.25" customHeight="1">
      <c r="A7" s="12">
        <v>4</v>
      </c>
      <c r="B7" s="13" t="str">
        <f>VLOOKUP($B$1&amp;A7,'Lista Zespołów'!$A$4:$E$75,3,FALSE)</f>
        <v>OLIMP TŁUSZCZ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120</v>
      </c>
      <c r="H7" s="31">
        <f>SUM(I$15:I$21)</f>
        <v>112</v>
      </c>
      <c r="I7" s="32">
        <f t="shared" si="4"/>
        <v>1.0714285714285714</v>
      </c>
      <c r="K7" s="107"/>
      <c r="L7" s="107"/>
      <c r="M7" s="50"/>
    </row>
    <row r="8" spans="1:13" ht="26.25" customHeight="1">
      <c r="A8" s="10">
        <v>5</v>
      </c>
      <c r="B8" s="11" t="str">
        <f>VLOOKUP($B$1&amp;A8,'Lista Zespołów'!$A$4:$E$75,3,FALSE)</f>
        <v>OLIMP MIŃSK MAZ. 2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122</v>
      </c>
      <c r="H8" s="34">
        <f>SUM(K$15:K$21)</f>
        <v>84</v>
      </c>
      <c r="I8" s="35">
        <f>_xlfn.IFERROR(G8/H8,0)</f>
        <v>1.4523809523809523</v>
      </c>
      <c r="K8" s="107"/>
      <c r="L8" s="107"/>
      <c r="M8" s="50"/>
    </row>
    <row r="9" spans="1:13" ht="26.25" customHeight="1">
      <c r="A9" s="12">
        <v>6</v>
      </c>
      <c r="B9" s="13" t="str">
        <f>VLOOKUP($B$1&amp;A9,'Lista Zespołów'!$A$4:$E$75,3,FALSE)</f>
        <v>PERŁA ZŁOTOKŁOS 2</v>
      </c>
      <c r="C9" s="30">
        <f aca="true" t="shared" si="5" ref="C9">D9*$E$1+E9*$G$1</f>
        <v>4</v>
      </c>
      <c r="D9" s="31">
        <f t="shared" si="1"/>
        <v>2</v>
      </c>
      <c r="E9" s="31">
        <f t="shared" si="2"/>
        <v>3</v>
      </c>
      <c r="F9" s="31">
        <f aca="true" t="shared" si="6" ref="F9">E9+D9</f>
        <v>5</v>
      </c>
      <c r="G9" s="31">
        <f>SUM(N$15:N$21)</f>
        <v>100</v>
      </c>
      <c r="H9" s="31">
        <f>SUM(M$15:M$21)</f>
        <v>103</v>
      </c>
      <c r="I9" s="32">
        <f aca="true" t="shared" si="7" ref="I9">_xlfn.IFERROR(G9/H9,0)</f>
        <v>0.970873786407767</v>
      </c>
      <c r="K9" s="107"/>
      <c r="L9" s="107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POLONEZ WYSZKÓW 1</v>
      </c>
      <c r="D14" s="96"/>
      <c r="E14" s="95" t="str">
        <f>VLOOKUP($B$1&amp;E13,'Lista Zespołów'!$A$4:$E$75,3,FALSE)</f>
        <v>PLAS WARSZAWA 1</v>
      </c>
      <c r="F14" s="96"/>
      <c r="G14" s="95" t="str">
        <f>VLOOKUP($B$1&amp;G13,'Lista Zespołów'!$A$4:$E$75,3,FALSE)</f>
        <v>ATENA WARSZAWA 3</v>
      </c>
      <c r="H14" s="96"/>
      <c r="I14" s="95" t="str">
        <f>VLOOKUP($B$1&amp;I13,'Lista Zespołów'!$A$4:$E$75,3,FALSE)</f>
        <v>OLIMP TŁUSZCZ 2</v>
      </c>
      <c r="J14" s="96"/>
      <c r="K14" s="101" t="str">
        <f>VLOOKUP($B$1&amp;K13,'Lista Zespołów'!$A$4:$E$75,3,FALSE)</f>
        <v>OLIMP MIŃSK MAZ. 2</v>
      </c>
      <c r="L14" s="102"/>
      <c r="M14" s="95" t="str">
        <f>VLOOKUP($B$1&amp;M13,'Lista Zespołów'!$A$4:$E$75,3,FALSE)</f>
        <v>PERŁA ZŁOTOKŁOS 2</v>
      </c>
      <c r="N14" s="96"/>
      <c r="O14" s="89"/>
      <c r="P14" s="90"/>
    </row>
    <row r="15" spans="1:16" ht="73.5" customHeight="1" thickBot="1">
      <c r="A15" s="70">
        <v>1</v>
      </c>
      <c r="B15" s="86" t="str">
        <f>VLOOKUP($B$1&amp;A15,'Lista Zespołów'!$A$4:$E$75,3,FALSE)</f>
        <v>POLONEZ WYSZKÓW 1</v>
      </c>
      <c r="C15" s="22" t="s">
        <v>16</v>
      </c>
      <c r="D15" s="23" t="s">
        <v>16</v>
      </c>
      <c r="E15" s="17">
        <v>25</v>
      </c>
      <c r="F15" s="27">
        <v>17</v>
      </c>
      <c r="G15" s="17">
        <v>25</v>
      </c>
      <c r="H15" s="27">
        <v>6</v>
      </c>
      <c r="I15" s="17">
        <v>19</v>
      </c>
      <c r="J15" s="27">
        <v>25</v>
      </c>
      <c r="K15" s="17">
        <v>16</v>
      </c>
      <c r="L15" s="27">
        <v>25</v>
      </c>
      <c r="M15" s="17">
        <v>25</v>
      </c>
      <c r="N15" s="27">
        <v>18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PLAS WARSZAWA 1</v>
      </c>
      <c r="C16" s="76">
        <f>IF(F15="","",F15)</f>
        <v>17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11</v>
      </c>
      <c r="I16" s="21">
        <v>22</v>
      </c>
      <c r="J16" s="28">
        <v>25</v>
      </c>
      <c r="K16" s="21">
        <v>25</v>
      </c>
      <c r="L16" s="28">
        <v>22</v>
      </c>
      <c r="M16" s="21">
        <v>18</v>
      </c>
      <c r="N16" s="28">
        <v>25</v>
      </c>
      <c r="O16" s="21"/>
      <c r="P16" s="28"/>
    </row>
    <row r="17" spans="1:16" ht="73.5" customHeight="1" thickBot="1">
      <c r="A17" s="70">
        <v>3</v>
      </c>
      <c r="B17" s="86" t="str">
        <f>VLOOKUP($B$1&amp;A17,'Lista Zespołów'!$A$4:$E$75,3,FALSE)</f>
        <v>ATENA WARSZAWA 3</v>
      </c>
      <c r="C17" s="75">
        <f>IF(H15="","",H15)</f>
        <v>6</v>
      </c>
      <c r="D17" s="78">
        <f>IF(G15="","",G15)</f>
        <v>25</v>
      </c>
      <c r="E17" s="75">
        <f>IF(H16="","",H16)</f>
        <v>11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22</v>
      </c>
      <c r="K17" s="17">
        <v>9</v>
      </c>
      <c r="L17" s="27">
        <v>25</v>
      </c>
      <c r="M17" s="17">
        <v>10</v>
      </c>
      <c r="N17" s="27">
        <v>25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OLIMP TŁUSZCZ 2</v>
      </c>
      <c r="C18" s="76">
        <f>IF(J15="","",J15)</f>
        <v>25</v>
      </c>
      <c r="D18" s="77">
        <f>IF(I15="","",I15)</f>
        <v>19</v>
      </c>
      <c r="E18" s="76">
        <f>IF(J16="","",J16)</f>
        <v>25</v>
      </c>
      <c r="F18" s="77">
        <f>IF(I16="","",I16)</f>
        <v>22</v>
      </c>
      <c r="G18" s="76">
        <f>IF(J17="","",J17)</f>
        <v>22</v>
      </c>
      <c r="H18" s="77">
        <f>IF(I17="","",I17)</f>
        <v>25</v>
      </c>
      <c r="I18" s="24" t="s">
        <v>16</v>
      </c>
      <c r="J18" s="25" t="s">
        <v>16</v>
      </c>
      <c r="K18" s="21">
        <v>23</v>
      </c>
      <c r="L18" s="28">
        <v>25</v>
      </c>
      <c r="M18" s="21">
        <v>25</v>
      </c>
      <c r="N18" s="28">
        <v>21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OLIMP MIŃSK MAZ. 2</v>
      </c>
      <c r="C19" s="76">
        <f>IF(L15="","",L15)</f>
        <v>25</v>
      </c>
      <c r="D19" s="77">
        <f>IF(K15="","",K15)</f>
        <v>16</v>
      </c>
      <c r="E19" s="76">
        <f>IF(L16="","",L16)</f>
        <v>22</v>
      </c>
      <c r="F19" s="77">
        <f>IF(K16="","",K16)</f>
        <v>25</v>
      </c>
      <c r="G19" s="76">
        <f>IF(L17="","",L17)</f>
        <v>25</v>
      </c>
      <c r="H19" s="77">
        <f>IF(K17="","",K17)</f>
        <v>9</v>
      </c>
      <c r="I19" s="76">
        <f>IF(L18="","",L18)</f>
        <v>25</v>
      </c>
      <c r="J19" s="77">
        <f>IF(K18="","",K18)</f>
        <v>23</v>
      </c>
      <c r="K19" s="24" t="s">
        <v>16</v>
      </c>
      <c r="L19" s="57" t="s">
        <v>16</v>
      </c>
      <c r="M19" s="17">
        <v>25</v>
      </c>
      <c r="N19" s="27">
        <v>11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PERŁA ZŁOTOKŁOS 2</v>
      </c>
      <c r="C20" s="76">
        <f>IF(N15="","",N15)</f>
        <v>18</v>
      </c>
      <c r="D20" s="77">
        <f>IF(M15="","",M15)</f>
        <v>25</v>
      </c>
      <c r="E20" s="76">
        <f>IF(N16="","",N16)</f>
        <v>25</v>
      </c>
      <c r="F20" s="77">
        <f>IF(M16="","",M16)</f>
        <v>18</v>
      </c>
      <c r="G20" s="76">
        <f>IF(N17="","",N17)</f>
        <v>25</v>
      </c>
      <c r="H20" s="77">
        <f>IF(M17="","",M17)</f>
        <v>10</v>
      </c>
      <c r="I20" s="76">
        <f>IF(N18="","",N18)</f>
        <v>21</v>
      </c>
      <c r="J20" s="77">
        <f>IF(M18="","",M18)</f>
        <v>25</v>
      </c>
      <c r="K20" s="76">
        <f>IF(N19="","",N19)</f>
        <v>11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POLONEZ WYSZKÓW 1</v>
      </c>
      <c r="C24" s="52" t="s">
        <v>21</v>
      </c>
      <c r="D24" s="51" t="str">
        <f>VLOOKUP(J24,'Lista Zespołów'!$A$4:$E$75,3,FALSE)</f>
        <v>PERŁA ZŁOTOKŁOS 2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4">
      <c r="A25" s="47">
        <v>2</v>
      </c>
      <c r="B25" s="51" t="str">
        <f>VLOOKUP(H25,'Lista Zespołów'!$A$4:$E$75,3,FALSE)</f>
        <v>PLAS WARSZAWA 1</v>
      </c>
      <c r="C25" s="52" t="s">
        <v>21</v>
      </c>
      <c r="D25" s="51" t="str">
        <f>VLOOKUP(J25,'Lista Zespołów'!$A$4:$E$75,3,FALSE)</f>
        <v>OLIMP MIŃSK MAZ. 2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4">
      <c r="A26" s="47">
        <v>3</v>
      </c>
      <c r="B26" s="51" t="str">
        <f>VLOOKUP(H26,'Lista Zespołów'!$A$4:$E$75,3,FALSE)</f>
        <v>ATENA WARSZAWA 3</v>
      </c>
      <c r="C26" s="52" t="s">
        <v>21</v>
      </c>
      <c r="D26" s="51" t="str">
        <f>VLOOKUP(J26,'Lista Zespołów'!$A$4:$E$75,3,FALSE)</f>
        <v>OLIMP TŁUSZCZ 2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PERŁA ZŁOTOKŁOS 2</v>
      </c>
      <c r="C28" s="52" t="s">
        <v>21</v>
      </c>
      <c r="D28" s="51" t="str">
        <f>VLOOKUP(J28,'Lista Zespołów'!$A$4:$E$75,3,FALSE)</f>
        <v>OLIMP TŁUSZCZ 2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4">
      <c r="A29" s="47">
        <v>5</v>
      </c>
      <c r="B29" s="51" t="str">
        <f>VLOOKUP(H29,'Lista Zespołów'!$A$4:$E$75,3,FALSE)</f>
        <v>OLIMP MIŃSK MAZ. 2</v>
      </c>
      <c r="C29" s="52" t="s">
        <v>21</v>
      </c>
      <c r="D29" s="51" t="str">
        <f>VLOOKUP(J29,'Lista Zespołów'!$A$4:$E$75,3,FALSE)</f>
        <v>ATENA WARSZAWA 3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4">
      <c r="A30" s="47">
        <v>6</v>
      </c>
      <c r="B30" s="51" t="str">
        <f>VLOOKUP(H30,'Lista Zespołów'!$A$4:$E$75,3,FALSE)</f>
        <v>POLONEZ WYSZKÓW 1</v>
      </c>
      <c r="C30" s="52" t="s">
        <v>21</v>
      </c>
      <c r="D30" s="51" t="str">
        <f>VLOOKUP(J30,'Lista Zespołów'!$A$4:$E$75,3,FALSE)</f>
        <v>PLAS WARSZAWA 1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PLAS WARSZAWA 1</v>
      </c>
      <c r="C32" s="52" t="s">
        <v>21</v>
      </c>
      <c r="D32" s="51" t="str">
        <f>VLOOKUP(J32,'Lista Zespołów'!$A$4:$E$75,3,FALSE)</f>
        <v>PERŁA ZŁOTOKŁOS 2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4">
      <c r="A33" s="47">
        <v>8</v>
      </c>
      <c r="B33" s="51" t="str">
        <f>VLOOKUP(H33,'Lista Zespołów'!$A$4:$E$75,3,FALSE)</f>
        <v>ATENA WARSZAWA 3</v>
      </c>
      <c r="C33" s="52" t="s">
        <v>21</v>
      </c>
      <c r="D33" s="51" t="str">
        <f>VLOOKUP(J33,'Lista Zespołów'!$A$4:$E$75,3,FALSE)</f>
        <v>POLONEZ WYSZKÓW 1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4">
      <c r="A34" s="47">
        <v>9</v>
      </c>
      <c r="B34" s="51" t="str">
        <f>VLOOKUP(H34,'Lista Zespołów'!$A$4:$E$75,3,FALSE)</f>
        <v>OLIMP TŁUSZCZ 2</v>
      </c>
      <c r="C34" s="52" t="s">
        <v>21</v>
      </c>
      <c r="D34" s="51" t="str">
        <f>VLOOKUP(J34,'Lista Zespołów'!$A$4:$E$75,3,FALSE)</f>
        <v>OLIMP MIŃSK MAZ. 2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PERŁA ZŁOTOKŁOS 2</v>
      </c>
      <c r="C36" s="52" t="s">
        <v>21</v>
      </c>
      <c r="D36" s="51" t="str">
        <f>VLOOKUP(J36,'Lista Zespołów'!$A$4:$E$75,3,FALSE)</f>
        <v>OLIMP MIŃSK MAZ. 2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4">
      <c r="A37" s="47">
        <v>11</v>
      </c>
      <c r="B37" s="51" t="str">
        <f>VLOOKUP(H37,'Lista Zespołów'!$A$4:$E$75,3,FALSE)</f>
        <v>POLONEZ WYSZKÓW 1</v>
      </c>
      <c r="C37" s="52" t="s">
        <v>21</v>
      </c>
      <c r="D37" s="51" t="str">
        <f>VLOOKUP(J37,'Lista Zespołów'!$A$4:$E$75,3,FALSE)</f>
        <v>OLIMP TŁUSZCZ 2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8">
      <c r="A38" s="47">
        <v>12</v>
      </c>
      <c r="B38" s="51" t="str">
        <f>VLOOKUP(H38,'Lista Zespołów'!$A$4:$E$75,3,FALSE)</f>
        <v>PLAS WARSZAWA 1</v>
      </c>
      <c r="C38" s="54" t="s">
        <v>21</v>
      </c>
      <c r="D38" s="51" t="str">
        <f>VLOOKUP(J38,'Lista Zespołów'!$A$4:$E$75,3,FALSE)</f>
        <v>ATENA WARSZAWA 3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ATENA WARSZAWA 3</v>
      </c>
      <c r="C40" s="52" t="s">
        <v>21</v>
      </c>
      <c r="D40" s="51" t="str">
        <f>VLOOKUP(J40,'Lista Zespołów'!$A$4:$E$75,3,FALSE)</f>
        <v>PERŁA ZŁOTOKŁOS 2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8">
      <c r="A41" s="47">
        <v>14</v>
      </c>
      <c r="B41" s="51" t="str">
        <f>VLOOKUP(H41,'Lista Zespołów'!$A$4:$E$75,3,FALSE)</f>
        <v>OLIMP TŁUSZCZ 2</v>
      </c>
      <c r="C41" s="54" t="s">
        <v>21</v>
      </c>
      <c r="D41" s="51" t="str">
        <f>VLOOKUP(J41,'Lista Zespołów'!$A$4:$E$75,3,FALSE)</f>
        <v>PLAS WARSZAWA 1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8">
      <c r="A42" s="47">
        <v>15</v>
      </c>
      <c r="B42" s="51" t="str">
        <f>VLOOKUP(H42,'Lista Zespołów'!$A$4:$E$75,3,FALSE)</f>
        <v>OLIMP MIŃSK MAZ. 2</v>
      </c>
      <c r="C42" s="56" t="s">
        <v>21</v>
      </c>
      <c r="D42" s="51" t="str">
        <f>VLOOKUP(J42,'Lista Zespołów'!$A$4:$E$75,3,FALSE)</f>
        <v>POLONEZ WYSZKÓW 1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5" zoomScaleNormal="55" workbookViewId="0" topLeftCell="A1">
      <selection activeCell="I2" sqref="I2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G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MKS PRUSZKÓW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2</v>
      </c>
      <c r="F4" s="34">
        <f aca="true" t="shared" si="3" ref="F4:F7">E4+D4</f>
        <v>5</v>
      </c>
      <c r="G4" s="34">
        <f>SUM(D$15:D$21)</f>
        <v>118</v>
      </c>
      <c r="H4" s="34">
        <f>SUM(C$15:C$21)</f>
        <v>102</v>
      </c>
      <c r="I4" s="35">
        <f aca="true" t="shared" si="4" ref="I4:I7">_xlfn.IFERROR(G4/H4,0)</f>
        <v>1.1568627450980393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OLIMPIA WĘGRÓW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121</v>
      </c>
      <c r="H5" s="31">
        <f>SUM(E$15:E$21)</f>
        <v>88</v>
      </c>
      <c r="I5" s="32">
        <f t="shared" si="4"/>
        <v>1.375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OLIMPIA WĘGRÓW 3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112</v>
      </c>
      <c r="H6" s="34">
        <f>SUM(G$15:G$21)</f>
        <v>118</v>
      </c>
      <c r="I6" s="35">
        <f t="shared" si="4"/>
        <v>0.9491525423728814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JEDYNKA MARKI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89</v>
      </c>
      <c r="H7" s="31">
        <f>SUM(I$15:I$21)</f>
        <v>122</v>
      </c>
      <c r="I7" s="32">
        <f t="shared" si="4"/>
        <v>0.7295081967213115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RADOMKA RADOM 3</v>
      </c>
      <c r="C8" s="33">
        <f>D8*$E$1+E8*$G$1</f>
        <v>8</v>
      </c>
      <c r="D8" s="34">
        <f t="shared" si="1"/>
        <v>4</v>
      </c>
      <c r="E8" s="34">
        <f t="shared" si="2"/>
        <v>1</v>
      </c>
      <c r="F8" s="34">
        <f>E8+D8</f>
        <v>5</v>
      </c>
      <c r="G8" s="34">
        <f>SUM(L$15:L$21)</f>
        <v>123</v>
      </c>
      <c r="H8" s="34">
        <f>SUM(K$15:K$21)</f>
        <v>103</v>
      </c>
      <c r="I8" s="35">
        <f>_xlfn.IFERROR(G8/H8,0)</f>
        <v>1.1941747572815533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2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92</v>
      </c>
      <c r="H9" s="31">
        <f>SUM(M$15:M$21)</f>
        <v>122</v>
      </c>
      <c r="I9" s="32">
        <f aca="true" t="shared" si="7" ref="I9">_xlfn.IFERROR(G9/H9,0)</f>
        <v>0.7540983606557377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MKS PRUSZKÓW</v>
      </c>
      <c r="D14" s="96"/>
      <c r="E14" s="95" t="str">
        <f>VLOOKUP($B$1&amp;E13,'Lista Zespołów'!$A$4:$E$75,3,FALSE)</f>
        <v>OLIMPIA WĘGRÓW 1</v>
      </c>
      <c r="F14" s="96"/>
      <c r="G14" s="95" t="str">
        <f>VLOOKUP($B$1&amp;G13,'Lista Zespołów'!$A$4:$E$75,3,FALSE)</f>
        <v>OLIMPIA WĘGRÓW 3</v>
      </c>
      <c r="H14" s="96"/>
      <c r="I14" s="95" t="str">
        <f>VLOOKUP($B$1&amp;I13,'Lista Zespołów'!$A$4:$E$75,3,FALSE)</f>
        <v>JEDYNKA MARKI 2</v>
      </c>
      <c r="J14" s="96"/>
      <c r="K14" s="101" t="str">
        <f>VLOOKUP($B$1&amp;K13,'Lista Zespołów'!$A$4:$E$75,3,FALSE)</f>
        <v>RADOMKA RADOM 3</v>
      </c>
      <c r="L14" s="102"/>
      <c r="M14" s="95" t="str">
        <f>VLOOKUP($B$1&amp;M13,'Lista Zespołów'!$A$4:$E$75,3,FALSE)</f>
        <v>ATENA WARSZAWA 2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MKS PRUSZKÓW</v>
      </c>
      <c r="C15" s="22" t="s">
        <v>16</v>
      </c>
      <c r="D15" s="23" t="s">
        <v>16</v>
      </c>
      <c r="E15" s="17">
        <v>25</v>
      </c>
      <c r="F15" s="27">
        <v>21</v>
      </c>
      <c r="G15" s="17">
        <v>23</v>
      </c>
      <c r="H15" s="27">
        <v>25</v>
      </c>
      <c r="I15" s="17">
        <v>25</v>
      </c>
      <c r="J15" s="27">
        <v>10</v>
      </c>
      <c r="K15" s="17">
        <v>20</v>
      </c>
      <c r="L15" s="27">
        <v>25</v>
      </c>
      <c r="M15" s="17">
        <v>25</v>
      </c>
      <c r="N15" s="27">
        <v>21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OLIMPIA WĘGRÓW 1</v>
      </c>
      <c r="C16" s="76">
        <f>IF(F15="","",F15)</f>
        <v>21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20</v>
      </c>
      <c r="I16" s="21">
        <v>25</v>
      </c>
      <c r="J16" s="28">
        <v>13</v>
      </c>
      <c r="K16" s="21">
        <v>25</v>
      </c>
      <c r="L16" s="28">
        <v>23</v>
      </c>
      <c r="M16" s="21">
        <v>25</v>
      </c>
      <c r="N16" s="28">
        <v>7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OLIMPIA WĘGRÓW 3</v>
      </c>
      <c r="C17" s="75">
        <f>IF(H15="","",H15)</f>
        <v>25</v>
      </c>
      <c r="D17" s="78">
        <f>IF(G15="","",G15)</f>
        <v>23</v>
      </c>
      <c r="E17" s="75">
        <f>IF(H16="","",H16)</f>
        <v>20</v>
      </c>
      <c r="F17" s="78">
        <f>IF(G16="","",G16)</f>
        <v>25</v>
      </c>
      <c r="G17" s="26" t="s">
        <v>16</v>
      </c>
      <c r="H17" s="23" t="s">
        <v>16</v>
      </c>
      <c r="I17" s="17">
        <v>22</v>
      </c>
      <c r="J17" s="27">
        <v>25</v>
      </c>
      <c r="K17" s="17">
        <v>20</v>
      </c>
      <c r="L17" s="27">
        <v>25</v>
      </c>
      <c r="M17" s="17">
        <v>25</v>
      </c>
      <c r="N17" s="27">
        <v>20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JEDYNKA MARKI 2</v>
      </c>
      <c r="C18" s="76">
        <f>IF(J15="","",J15)</f>
        <v>10</v>
      </c>
      <c r="D18" s="77">
        <f>IF(I15="","",I15)</f>
        <v>25</v>
      </c>
      <c r="E18" s="76">
        <f>IF(J16="","",J16)</f>
        <v>13</v>
      </c>
      <c r="F18" s="77">
        <f>IF(I16="","",I16)</f>
        <v>25</v>
      </c>
      <c r="G18" s="76">
        <f>IF(J17="","",J17)</f>
        <v>25</v>
      </c>
      <c r="H18" s="77">
        <f>IF(I17="","",I17)</f>
        <v>22</v>
      </c>
      <c r="I18" s="24" t="s">
        <v>16</v>
      </c>
      <c r="J18" s="25" t="s">
        <v>16</v>
      </c>
      <c r="K18" s="21">
        <v>19</v>
      </c>
      <c r="L18" s="28">
        <v>25</v>
      </c>
      <c r="M18" s="21">
        <v>22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RADOMKA RADOM 3</v>
      </c>
      <c r="C19" s="76">
        <f>IF(L15="","",L15)</f>
        <v>25</v>
      </c>
      <c r="D19" s="77">
        <f>IF(K15="","",K15)</f>
        <v>20</v>
      </c>
      <c r="E19" s="76">
        <f>IF(L16="","",L16)</f>
        <v>23</v>
      </c>
      <c r="F19" s="77">
        <f>IF(K16="","",K16)</f>
        <v>25</v>
      </c>
      <c r="G19" s="76">
        <f>IF(L17="","",L17)</f>
        <v>25</v>
      </c>
      <c r="H19" s="77">
        <f>IF(K17="","",K17)</f>
        <v>20</v>
      </c>
      <c r="I19" s="76">
        <f>IF(L18="","",L18)</f>
        <v>25</v>
      </c>
      <c r="J19" s="77">
        <f>IF(K18="","",K18)</f>
        <v>19</v>
      </c>
      <c r="K19" s="24" t="s">
        <v>16</v>
      </c>
      <c r="L19" s="57" t="s">
        <v>16</v>
      </c>
      <c r="M19" s="17">
        <v>25</v>
      </c>
      <c r="N19" s="27">
        <v>19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ATENA WARSZAWA 2</v>
      </c>
      <c r="C20" s="76">
        <f>IF(N15="","",N15)</f>
        <v>21</v>
      </c>
      <c r="D20" s="77">
        <f>IF(M15="","",M15)</f>
        <v>25</v>
      </c>
      <c r="E20" s="76">
        <f>IF(N16="","",N16)</f>
        <v>7</v>
      </c>
      <c r="F20" s="77">
        <f>IF(M16="","",M16)</f>
        <v>25</v>
      </c>
      <c r="G20" s="76">
        <f>IF(N17="","",N17)</f>
        <v>20</v>
      </c>
      <c r="H20" s="77">
        <f>IF(M17="","",M17)</f>
        <v>25</v>
      </c>
      <c r="I20" s="76">
        <f>IF(N18="","",N18)</f>
        <v>25</v>
      </c>
      <c r="J20" s="77">
        <f>IF(M18="","",M18)</f>
        <v>22</v>
      </c>
      <c r="K20" s="76">
        <f>IF(N19="","",N19)</f>
        <v>19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MKS PRUSZKÓW</v>
      </c>
      <c r="C24" s="52" t="s">
        <v>21</v>
      </c>
      <c r="D24" s="51" t="str">
        <f>VLOOKUP(J24,'Lista Zespołów'!$A$4:$E$75,3,FALSE)</f>
        <v>ATENA WARSZAWA 2</v>
      </c>
      <c r="F24" t="s">
        <v>22</v>
      </c>
      <c r="G24" s="60">
        <v>1</v>
      </c>
      <c r="H24" s="61" t="str">
        <f>$B$1&amp;1</f>
        <v>G1</v>
      </c>
      <c r="I24" s="62" t="s">
        <v>21</v>
      </c>
      <c r="J24" s="61" t="str">
        <f>$B$1&amp;6</f>
        <v>G6</v>
      </c>
    </row>
    <row r="25" spans="1:10" ht="17.4">
      <c r="A25" s="47">
        <v>2</v>
      </c>
      <c r="B25" s="51" t="str">
        <f>VLOOKUP(H25,'Lista Zespołów'!$A$4:$E$75,3,FALSE)</f>
        <v>OLIMPIA WĘGRÓW 1</v>
      </c>
      <c r="C25" s="52" t="s">
        <v>21</v>
      </c>
      <c r="D25" s="51" t="str">
        <f>VLOOKUP(J25,'Lista Zespołów'!$A$4:$E$75,3,FALSE)</f>
        <v>RADOMKA RADOM 3</v>
      </c>
      <c r="F25" t="s">
        <v>22</v>
      </c>
      <c r="G25" s="60">
        <v>2</v>
      </c>
      <c r="H25" s="61" t="str">
        <f>$B$1&amp;2</f>
        <v>G2</v>
      </c>
      <c r="I25" s="62" t="s">
        <v>21</v>
      </c>
      <c r="J25" s="61" t="str">
        <f>$B$1&amp;5</f>
        <v>G5</v>
      </c>
    </row>
    <row r="26" spans="1:10" ht="17.4">
      <c r="A26" s="47">
        <v>3</v>
      </c>
      <c r="B26" s="51" t="str">
        <f>VLOOKUP(H26,'Lista Zespołów'!$A$4:$E$75,3,FALSE)</f>
        <v>OLIMPIA WĘGRÓW 3</v>
      </c>
      <c r="C26" s="52" t="s">
        <v>21</v>
      </c>
      <c r="D26" s="51" t="str">
        <f>VLOOKUP(J26,'Lista Zespołów'!$A$4:$E$75,3,FALSE)</f>
        <v>JEDYNKA MARKI 2</v>
      </c>
      <c r="F26" t="s">
        <v>22</v>
      </c>
      <c r="G26" s="60">
        <v>3</v>
      </c>
      <c r="H26" s="61" t="str">
        <f>$B$1&amp;3</f>
        <v>G3</v>
      </c>
      <c r="I26" s="62" t="s">
        <v>21</v>
      </c>
      <c r="J26" s="63" t="str">
        <f>$B$1&amp;4</f>
        <v>G4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2</v>
      </c>
      <c r="C28" s="52" t="s">
        <v>21</v>
      </c>
      <c r="D28" s="51" t="str">
        <f>VLOOKUP(J28,'Lista Zespołów'!$A$4:$E$75,3,FALSE)</f>
        <v>JEDYNKA MARKI 2</v>
      </c>
      <c r="F28" t="s">
        <v>22</v>
      </c>
      <c r="G28" s="60">
        <v>4</v>
      </c>
      <c r="H28" s="61" t="str">
        <f>$B$1&amp;6</f>
        <v>G6</v>
      </c>
      <c r="I28" s="62" t="s">
        <v>21</v>
      </c>
      <c r="J28" s="61" t="str">
        <f>$B$1&amp;4</f>
        <v>G4</v>
      </c>
    </row>
    <row r="29" spans="1:10" ht="17.4">
      <c r="A29" s="47">
        <v>5</v>
      </c>
      <c r="B29" s="51" t="str">
        <f>VLOOKUP(H29,'Lista Zespołów'!$A$4:$E$75,3,FALSE)</f>
        <v>RADOMKA RADOM 3</v>
      </c>
      <c r="C29" s="52" t="s">
        <v>21</v>
      </c>
      <c r="D29" s="51" t="str">
        <f>VLOOKUP(J29,'Lista Zespołów'!$A$4:$E$75,3,FALSE)</f>
        <v>OLIMPIA WĘGRÓW 3</v>
      </c>
      <c r="F29" t="s">
        <v>22</v>
      </c>
      <c r="G29" s="60">
        <v>5</v>
      </c>
      <c r="H29" s="61" t="str">
        <f>$B$1&amp;5</f>
        <v>G5</v>
      </c>
      <c r="I29" s="62" t="s">
        <v>21</v>
      </c>
      <c r="J29" s="61" t="str">
        <f>$B$1&amp;3</f>
        <v>G3</v>
      </c>
    </row>
    <row r="30" spans="1:10" ht="17.4">
      <c r="A30" s="47">
        <v>6</v>
      </c>
      <c r="B30" s="51" t="str">
        <f>VLOOKUP(H30,'Lista Zespołów'!$A$4:$E$75,3,FALSE)</f>
        <v>MKS PRUSZKÓW</v>
      </c>
      <c r="C30" s="52" t="s">
        <v>21</v>
      </c>
      <c r="D30" s="51" t="str">
        <f>VLOOKUP(J30,'Lista Zespołów'!$A$4:$E$75,3,FALSE)</f>
        <v>OLIMPIA WĘGRÓW 1</v>
      </c>
      <c r="F30" t="s">
        <v>22</v>
      </c>
      <c r="G30" s="60">
        <v>6</v>
      </c>
      <c r="H30" s="63" t="str">
        <f>$B$1&amp;1</f>
        <v>G1</v>
      </c>
      <c r="I30" s="62" t="s">
        <v>21</v>
      </c>
      <c r="J30" s="63" t="str">
        <f>$B$1&amp;2</f>
        <v>G2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OLIMPIA WĘGRÓW 1</v>
      </c>
      <c r="C32" s="52" t="s">
        <v>21</v>
      </c>
      <c r="D32" s="51" t="str">
        <f>VLOOKUP(J32,'Lista Zespołów'!$A$4:$E$75,3,FALSE)</f>
        <v>ATENA WARSZAWA 2</v>
      </c>
      <c r="F32" t="s">
        <v>22</v>
      </c>
      <c r="G32" s="60">
        <v>7</v>
      </c>
      <c r="H32" s="61" t="str">
        <f>$B$1&amp;2</f>
        <v>G2</v>
      </c>
      <c r="I32" s="62" t="s">
        <v>21</v>
      </c>
      <c r="J32" s="61" t="str">
        <f>$B$1&amp;6</f>
        <v>G6</v>
      </c>
    </row>
    <row r="33" spans="1:10" ht="17.4">
      <c r="A33" s="47">
        <v>8</v>
      </c>
      <c r="B33" s="51" t="str">
        <f>VLOOKUP(H33,'Lista Zespołów'!$A$4:$E$75,3,FALSE)</f>
        <v>OLIMPIA WĘGRÓW 3</v>
      </c>
      <c r="C33" s="52" t="s">
        <v>21</v>
      </c>
      <c r="D33" s="51" t="str">
        <f>VLOOKUP(J33,'Lista Zespołów'!$A$4:$E$75,3,FALSE)</f>
        <v>MKS PRUSZKÓW</v>
      </c>
      <c r="F33" t="s">
        <v>22</v>
      </c>
      <c r="G33" s="60">
        <v>8</v>
      </c>
      <c r="H33" s="61" t="str">
        <f>$B$1&amp;3</f>
        <v>G3</v>
      </c>
      <c r="I33" s="62" t="s">
        <v>21</v>
      </c>
      <c r="J33" s="61" t="str">
        <f>$B$1&amp;1</f>
        <v>G1</v>
      </c>
    </row>
    <row r="34" spans="1:10" ht="17.4">
      <c r="A34" s="47">
        <v>9</v>
      </c>
      <c r="B34" s="51" t="str">
        <f>VLOOKUP(H34,'Lista Zespołów'!$A$4:$E$75,3,FALSE)</f>
        <v>JEDYNKA MARKI 2</v>
      </c>
      <c r="C34" s="52" t="s">
        <v>21</v>
      </c>
      <c r="D34" s="51" t="str">
        <f>VLOOKUP(J34,'Lista Zespołów'!$A$4:$E$75,3,FALSE)</f>
        <v>RADOMKA RADOM 3</v>
      </c>
      <c r="F34" t="s">
        <v>22</v>
      </c>
      <c r="G34" s="60">
        <v>9</v>
      </c>
      <c r="H34" s="63" t="str">
        <f>$B$1&amp;4</f>
        <v>G4</v>
      </c>
      <c r="I34" s="62" t="s">
        <v>21</v>
      </c>
      <c r="J34" s="63" t="str">
        <f>$B$1&amp;5</f>
        <v>G5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2</v>
      </c>
      <c r="C36" s="52" t="s">
        <v>21</v>
      </c>
      <c r="D36" s="51" t="str">
        <f>VLOOKUP(J36,'Lista Zespołów'!$A$4:$E$75,3,FALSE)</f>
        <v>RADOMKA RADOM 3</v>
      </c>
      <c r="F36" t="s">
        <v>22</v>
      </c>
      <c r="G36" s="60">
        <v>10</v>
      </c>
      <c r="H36" s="63" t="str">
        <f>$B$1&amp;6</f>
        <v>G6</v>
      </c>
      <c r="I36" s="62" t="s">
        <v>21</v>
      </c>
      <c r="J36" s="63" t="str">
        <f>$B$1&amp;5</f>
        <v>G5</v>
      </c>
    </row>
    <row r="37" spans="1:10" ht="17.4">
      <c r="A37" s="47">
        <v>11</v>
      </c>
      <c r="B37" s="51" t="str">
        <f>VLOOKUP(H37,'Lista Zespołów'!$A$4:$E$75,3,FALSE)</f>
        <v>MKS PRUSZKÓW</v>
      </c>
      <c r="C37" s="52" t="s">
        <v>21</v>
      </c>
      <c r="D37" s="51" t="str">
        <f>VLOOKUP(J37,'Lista Zespołów'!$A$4:$E$75,3,FALSE)</f>
        <v>JEDYNKA MARKI 2</v>
      </c>
      <c r="F37" t="s">
        <v>22</v>
      </c>
      <c r="G37" s="60">
        <v>11</v>
      </c>
      <c r="H37" s="63" t="str">
        <f>$B$1&amp;1</f>
        <v>G1</v>
      </c>
      <c r="I37" s="62" t="s">
        <v>21</v>
      </c>
      <c r="J37" s="63" t="str">
        <f>$B$1&amp;4</f>
        <v>G4</v>
      </c>
    </row>
    <row r="38" spans="1:10" ht="18">
      <c r="A38" s="47">
        <v>12</v>
      </c>
      <c r="B38" s="51" t="str">
        <f>VLOOKUP(H38,'Lista Zespołów'!$A$4:$E$75,3,FALSE)</f>
        <v>OLIMPIA WĘGRÓW 1</v>
      </c>
      <c r="C38" s="54" t="s">
        <v>21</v>
      </c>
      <c r="D38" s="51" t="str">
        <f>VLOOKUP(J38,'Lista Zespołów'!$A$4:$E$75,3,FALSE)</f>
        <v>OLIMPIA WĘGRÓW 3</v>
      </c>
      <c r="F38" t="s">
        <v>22</v>
      </c>
      <c r="G38" s="60">
        <v>12</v>
      </c>
      <c r="H38" s="63" t="str">
        <f>$B$1&amp;2</f>
        <v>G2</v>
      </c>
      <c r="I38" s="62" t="s">
        <v>21</v>
      </c>
      <c r="J38" s="63" t="str">
        <f>$B$1&amp;3</f>
        <v>G3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OLIMPIA WĘGRÓW 3</v>
      </c>
      <c r="C40" s="52" t="s">
        <v>21</v>
      </c>
      <c r="D40" s="51" t="str">
        <f>VLOOKUP(J40,'Lista Zespołów'!$A$4:$E$75,3,FALSE)</f>
        <v>ATENA WARSZAWA 2</v>
      </c>
      <c r="F40" t="s">
        <v>22</v>
      </c>
      <c r="G40" s="60">
        <v>13</v>
      </c>
      <c r="H40" s="63" t="str">
        <f>$B$1&amp;3</f>
        <v>G3</v>
      </c>
      <c r="I40" s="62" t="s">
        <v>21</v>
      </c>
      <c r="J40" s="63" t="str">
        <f>$B$1&amp;6</f>
        <v>G6</v>
      </c>
    </row>
    <row r="41" spans="1:10" ht="18">
      <c r="A41" s="47">
        <v>14</v>
      </c>
      <c r="B41" s="51" t="str">
        <f>VLOOKUP(H41,'Lista Zespołów'!$A$4:$E$75,3,FALSE)</f>
        <v>JEDYNKA MARKI 2</v>
      </c>
      <c r="C41" s="54" t="s">
        <v>21</v>
      </c>
      <c r="D41" s="51" t="str">
        <f>VLOOKUP(J41,'Lista Zespołów'!$A$4:$E$75,3,FALSE)</f>
        <v>OLIMPIA WĘGRÓW 1</v>
      </c>
      <c r="F41" t="s">
        <v>22</v>
      </c>
      <c r="G41" s="60">
        <v>14</v>
      </c>
      <c r="H41" s="63" t="str">
        <f>$B$1&amp;4</f>
        <v>G4</v>
      </c>
      <c r="I41" s="62" t="s">
        <v>21</v>
      </c>
      <c r="J41" s="63" t="str">
        <f>$B$1&amp;2</f>
        <v>G2</v>
      </c>
    </row>
    <row r="42" spans="1:10" ht="18">
      <c r="A42" s="47">
        <v>15</v>
      </c>
      <c r="B42" s="51" t="str">
        <f>VLOOKUP(H42,'Lista Zespołów'!$A$4:$E$75,3,FALSE)</f>
        <v>RADOMKA RADOM 3</v>
      </c>
      <c r="C42" s="56" t="s">
        <v>21</v>
      </c>
      <c r="D42" s="51" t="str">
        <f>VLOOKUP(J42,'Lista Zespołów'!$A$4:$E$75,3,FALSE)</f>
        <v>MKS PRUSZKÓW</v>
      </c>
      <c r="F42" t="s">
        <v>22</v>
      </c>
      <c r="G42" s="60">
        <v>15</v>
      </c>
      <c r="H42" s="63" t="str">
        <f>$B$1&amp;5</f>
        <v>G5</v>
      </c>
      <c r="I42" s="62" t="s">
        <v>21</v>
      </c>
      <c r="J42" s="63" t="str">
        <f>$B$1&amp;1</f>
        <v>G1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55" zoomScaleNormal="55" workbookViewId="0" topLeftCell="A3">
      <selection activeCell="J17" sqref="J17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3" t="str">
        <f>_XLNM.CRITERIA</f>
        <v>H</v>
      </c>
      <c r="L3" s="104"/>
      <c r="M3" s="50"/>
    </row>
    <row r="4" spans="1:13" ht="26.25" customHeight="1">
      <c r="A4" s="10">
        <v>1</v>
      </c>
      <c r="B4" s="11" t="str">
        <f>VLOOKUP($B$1&amp;A4,'Lista Zespołów'!$A$4:$E$75,3,FALSE)</f>
        <v>MUKS KRÓTKA 3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118</v>
      </c>
      <c r="H4" s="34">
        <f>SUM(C$15:C$21)</f>
        <v>91</v>
      </c>
      <c r="I4" s="35">
        <f aca="true" t="shared" si="4" ref="I4:I7">_xlfn.IFERROR(G4/H4,0)</f>
        <v>1.2967032967032968</v>
      </c>
      <c r="K4" s="104"/>
      <c r="L4" s="104"/>
      <c r="M4" s="50"/>
    </row>
    <row r="5" spans="1:13" ht="26.25" customHeight="1">
      <c r="A5" s="12">
        <v>2</v>
      </c>
      <c r="B5" s="13" t="str">
        <f>VLOOKUP($B$1&amp;A5,'Lista Zespołów'!$A$4:$E$75,3,FALSE)</f>
        <v>KS HALINÓW</v>
      </c>
      <c r="C5" s="30">
        <f t="shared" si="0"/>
        <v>4</v>
      </c>
      <c r="D5" s="31">
        <f t="shared" si="1"/>
        <v>2</v>
      </c>
      <c r="E5" s="31">
        <f t="shared" si="2"/>
        <v>3</v>
      </c>
      <c r="F5" s="31">
        <f t="shared" si="3"/>
        <v>5</v>
      </c>
      <c r="G5" s="31">
        <f>SUM(F$15:F$21)</f>
        <v>94</v>
      </c>
      <c r="H5" s="31">
        <f>SUM(E$15:E$21)</f>
        <v>119</v>
      </c>
      <c r="I5" s="32">
        <f t="shared" si="4"/>
        <v>0.7899159663865546</v>
      </c>
      <c r="K5" s="104"/>
      <c r="L5" s="104"/>
      <c r="M5" s="50"/>
    </row>
    <row r="6" spans="1:13" ht="26.25" customHeight="1">
      <c r="A6" s="10">
        <v>3</v>
      </c>
      <c r="B6" s="11" t="str">
        <f>VLOOKUP($B$1&amp;A6,'Lista Zespołów'!$A$4:$E$75,3,FALSE)</f>
        <v>BETA PIONKI</v>
      </c>
      <c r="C6" s="33">
        <f t="shared" si="0"/>
        <v>10</v>
      </c>
      <c r="D6" s="34">
        <f t="shared" si="1"/>
        <v>5</v>
      </c>
      <c r="E6" s="34">
        <f t="shared" si="2"/>
        <v>0</v>
      </c>
      <c r="F6" s="34">
        <f t="shared" si="3"/>
        <v>5</v>
      </c>
      <c r="G6" s="34">
        <f>SUM(H$15:H$21)</f>
        <v>125</v>
      </c>
      <c r="H6" s="34">
        <f>SUM(G$15:G$21)</f>
        <v>71</v>
      </c>
      <c r="I6" s="35">
        <f t="shared" si="4"/>
        <v>1.7605633802816902</v>
      </c>
      <c r="K6" s="104"/>
      <c r="L6" s="104"/>
      <c r="M6" s="50"/>
    </row>
    <row r="7" spans="1:13" ht="26.25" customHeight="1">
      <c r="A7" s="12">
        <v>4</v>
      </c>
      <c r="B7" s="13" t="str">
        <f>VLOOKUP($B$1&amp;A7,'Lista Zespołów'!$A$4:$E$75,3,FALSE)</f>
        <v>KKS KOZIENICE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94</v>
      </c>
      <c r="H7" s="31">
        <f>SUM(I$15:I$21)</f>
        <v>123</v>
      </c>
      <c r="I7" s="32">
        <f t="shared" si="4"/>
        <v>0.7642276422764228</v>
      </c>
      <c r="K7" s="104"/>
      <c r="L7" s="104"/>
      <c r="M7" s="50"/>
    </row>
    <row r="8" spans="1:13" ht="26.25" customHeight="1">
      <c r="A8" s="10">
        <v>5</v>
      </c>
      <c r="B8" s="11" t="str">
        <f>VLOOKUP($B$1&amp;A8,'Lista Zespołów'!$A$4:$E$75,3,FALSE)</f>
        <v>OLIMPIA WĘGRÓW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102</v>
      </c>
      <c r="H8" s="34">
        <f>SUM(K$15:K$21)</f>
        <v>116</v>
      </c>
      <c r="I8" s="35">
        <f>_xlfn.IFERROR(G8/H8,0)</f>
        <v>0.8793103448275862</v>
      </c>
      <c r="K8" s="104"/>
      <c r="L8" s="104"/>
      <c r="M8" s="50"/>
    </row>
    <row r="9" spans="1:13" ht="26.25" customHeight="1">
      <c r="A9" s="12">
        <v>6</v>
      </c>
      <c r="B9" s="13" t="str">
        <f>VLOOKUP($B$1&amp;A9,'Lista Zespołów'!$A$4:$E$75,3,FALSE)</f>
        <v>WTS WARKA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109</v>
      </c>
      <c r="H9" s="31">
        <f>SUM(M$15:M$21)</f>
        <v>122</v>
      </c>
      <c r="I9" s="32">
        <f aca="true" t="shared" si="7" ref="I9">_xlfn.IFERROR(G9/H9,0)</f>
        <v>0.8934426229508197</v>
      </c>
      <c r="K9" s="104"/>
      <c r="L9" s="104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H</v>
      </c>
      <c r="D11" s="2"/>
    </row>
    <row r="12" spans="1:14" ht="18.75" customHeight="1" thickBot="1">
      <c r="A12" s="97" t="s">
        <v>17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6" ht="25.8">
      <c r="A13" s="14" t="s">
        <v>9</v>
      </c>
      <c r="B13" s="16"/>
      <c r="C13" s="99">
        <v>1</v>
      </c>
      <c r="D13" s="100"/>
      <c r="E13" s="99">
        <v>2</v>
      </c>
      <c r="F13" s="100"/>
      <c r="G13" s="99">
        <v>3</v>
      </c>
      <c r="H13" s="100"/>
      <c r="I13" s="99">
        <v>4</v>
      </c>
      <c r="J13" s="100"/>
      <c r="K13" s="99">
        <v>5</v>
      </c>
      <c r="L13" s="100"/>
      <c r="M13" s="91">
        <v>6</v>
      </c>
      <c r="N13" s="92"/>
      <c r="O13" s="91"/>
      <c r="P13" s="92"/>
    </row>
    <row r="14" spans="1:16" ht="51.75" customHeight="1" thickBot="1">
      <c r="A14" s="15"/>
      <c r="B14" s="65" t="s">
        <v>1</v>
      </c>
      <c r="C14" s="95" t="str">
        <f>VLOOKUP($B$1&amp;C13,'Lista Zespołów'!$A$4:$E$75,3,FALSE)</f>
        <v>MUKS KRÓTKA 3</v>
      </c>
      <c r="D14" s="96"/>
      <c r="E14" s="95" t="str">
        <f>VLOOKUP($B$1&amp;E13,'Lista Zespołów'!$A$4:$E$75,3,FALSE)</f>
        <v>KS HALINÓW</v>
      </c>
      <c r="F14" s="96"/>
      <c r="G14" s="95" t="str">
        <f>VLOOKUP($B$1&amp;G13,'Lista Zespołów'!$A$4:$E$75,3,FALSE)</f>
        <v>BETA PIONKI</v>
      </c>
      <c r="H14" s="96"/>
      <c r="I14" s="95" t="str">
        <f>VLOOKUP($B$1&amp;I13,'Lista Zespołów'!$A$4:$E$75,3,FALSE)</f>
        <v>KKS KOZIENICE 2</v>
      </c>
      <c r="J14" s="96"/>
      <c r="K14" s="101" t="str">
        <f>VLOOKUP($B$1&amp;K13,'Lista Zespołów'!$A$4:$E$75,3,FALSE)</f>
        <v>OLIMPIA WĘGRÓW 2</v>
      </c>
      <c r="L14" s="102"/>
      <c r="M14" s="95" t="str">
        <f>VLOOKUP($B$1&amp;M13,'Lista Zespołów'!$A$4:$E$75,3,FALSE)</f>
        <v>WTS WARKA</v>
      </c>
      <c r="N14" s="96"/>
      <c r="O14" s="89"/>
      <c r="P14" s="90"/>
    </row>
    <row r="15" spans="1:16" ht="73.5" customHeight="1" thickBot="1">
      <c r="A15" s="70">
        <v>1</v>
      </c>
      <c r="B15" s="71" t="str">
        <f>VLOOKUP($B$1&amp;A15,'Lista Zespołów'!$A$4:$E$75,3,FALSE)</f>
        <v>MUKS KRÓTKA 3</v>
      </c>
      <c r="C15" s="22" t="s">
        <v>16</v>
      </c>
      <c r="D15" s="23" t="s">
        <v>16</v>
      </c>
      <c r="E15" s="17">
        <v>25</v>
      </c>
      <c r="F15" s="27">
        <v>13</v>
      </c>
      <c r="G15" s="17">
        <v>17</v>
      </c>
      <c r="H15" s="27">
        <v>25</v>
      </c>
      <c r="I15" s="17">
        <v>25</v>
      </c>
      <c r="J15" s="27">
        <v>12</v>
      </c>
      <c r="K15" s="17">
        <v>25</v>
      </c>
      <c r="L15" s="27">
        <v>17</v>
      </c>
      <c r="M15" s="17">
        <v>26</v>
      </c>
      <c r="N15" s="27">
        <v>24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KS HALINÓW</v>
      </c>
      <c r="C16" s="76">
        <f>IF(F15="","",F15)</f>
        <v>13</v>
      </c>
      <c r="D16" s="77">
        <f>IF(E15="","",E15)</f>
        <v>25</v>
      </c>
      <c r="E16" s="24" t="s">
        <v>16</v>
      </c>
      <c r="F16" s="25" t="s">
        <v>16</v>
      </c>
      <c r="G16" s="21">
        <v>11</v>
      </c>
      <c r="H16" s="28">
        <v>25</v>
      </c>
      <c r="I16" s="21">
        <v>25</v>
      </c>
      <c r="J16" s="28">
        <v>21</v>
      </c>
      <c r="K16" s="21">
        <v>20</v>
      </c>
      <c r="L16" s="28">
        <v>25</v>
      </c>
      <c r="M16" s="21">
        <v>25</v>
      </c>
      <c r="N16" s="28">
        <v>23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BETA PIONKI</v>
      </c>
      <c r="C17" s="75">
        <f>IF(H15="","",H15)</f>
        <v>25</v>
      </c>
      <c r="D17" s="78">
        <f>IF(G15="","",G15)</f>
        <v>17</v>
      </c>
      <c r="E17" s="75">
        <f>IF(H16="","",H16)</f>
        <v>25</v>
      </c>
      <c r="F17" s="78">
        <f>IF(G16="","",G16)</f>
        <v>11</v>
      </c>
      <c r="G17" s="26" t="s">
        <v>16</v>
      </c>
      <c r="H17" s="23" t="s">
        <v>16</v>
      </c>
      <c r="I17" s="17">
        <v>25</v>
      </c>
      <c r="J17" s="27">
        <v>15</v>
      </c>
      <c r="K17" s="17">
        <v>25</v>
      </c>
      <c r="L17" s="27">
        <v>14</v>
      </c>
      <c r="M17" s="17">
        <v>25</v>
      </c>
      <c r="N17" s="27">
        <v>14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KKS KOZIENICE 2</v>
      </c>
      <c r="C18" s="76">
        <f>IF(J15="","",J15)</f>
        <v>12</v>
      </c>
      <c r="D18" s="77">
        <f>IF(I15="","",I15)</f>
        <v>25</v>
      </c>
      <c r="E18" s="76">
        <f>IF(J16="","",J16)</f>
        <v>21</v>
      </c>
      <c r="F18" s="77">
        <f>IF(I16="","",I16)</f>
        <v>25</v>
      </c>
      <c r="G18" s="76">
        <f>IF(J17="","",J17)</f>
        <v>15</v>
      </c>
      <c r="H18" s="77">
        <f>IF(I17="","",I17)</f>
        <v>25</v>
      </c>
      <c r="I18" s="24" t="s">
        <v>16</v>
      </c>
      <c r="J18" s="25" t="s">
        <v>16</v>
      </c>
      <c r="K18" s="21">
        <v>21</v>
      </c>
      <c r="L18" s="28">
        <v>25</v>
      </c>
      <c r="M18" s="21">
        <v>25</v>
      </c>
      <c r="N18" s="28">
        <v>23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OLIMPIA WĘGRÓW 2</v>
      </c>
      <c r="C19" s="76">
        <f>IF(L15="","",L15)</f>
        <v>17</v>
      </c>
      <c r="D19" s="77">
        <f>IF(K15="","",K15)</f>
        <v>25</v>
      </c>
      <c r="E19" s="76">
        <f>IF(L16="","",L16)</f>
        <v>25</v>
      </c>
      <c r="F19" s="77">
        <f>IF(K16="","",K16)</f>
        <v>20</v>
      </c>
      <c r="G19" s="76">
        <f>IF(L17="","",L17)</f>
        <v>14</v>
      </c>
      <c r="H19" s="77">
        <f>IF(K17="","",K17)</f>
        <v>25</v>
      </c>
      <c r="I19" s="76">
        <f>IF(L18="","",L18)</f>
        <v>25</v>
      </c>
      <c r="J19" s="77">
        <f>IF(K18="","",K18)</f>
        <v>21</v>
      </c>
      <c r="K19" s="24" t="s">
        <v>16</v>
      </c>
      <c r="L19" s="57" t="s">
        <v>16</v>
      </c>
      <c r="M19" s="17">
        <v>21</v>
      </c>
      <c r="N19" s="27">
        <v>25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WTS WARKA</v>
      </c>
      <c r="C20" s="76">
        <f>IF(N15="","",N15)</f>
        <v>24</v>
      </c>
      <c r="D20" s="77">
        <f>IF(M15="","",M15)</f>
        <v>26</v>
      </c>
      <c r="E20" s="76">
        <f>IF(N16="","",N16)</f>
        <v>23</v>
      </c>
      <c r="F20" s="77">
        <f>IF(M16="","",M16)</f>
        <v>25</v>
      </c>
      <c r="G20" s="76">
        <f>IF(N17="","",N17)</f>
        <v>14</v>
      </c>
      <c r="H20" s="77">
        <f>IF(M17="","",M17)</f>
        <v>25</v>
      </c>
      <c r="I20" s="76">
        <f>IF(N18="","",N18)</f>
        <v>23</v>
      </c>
      <c r="J20" s="77">
        <f>IF(M18="","",M18)</f>
        <v>25</v>
      </c>
      <c r="K20" s="76">
        <f>IF(N19="","",N19)</f>
        <v>25</v>
      </c>
      <c r="L20" s="77">
        <f>IF(M19="","",M19)</f>
        <v>21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MUKS KRÓTKA 3</v>
      </c>
      <c r="C24" s="52" t="s">
        <v>21</v>
      </c>
      <c r="D24" s="51" t="str">
        <f>VLOOKUP(J24,'Lista Zespołów'!$A$4:$E$75,3,FALSE)</f>
        <v>WTS WARKA</v>
      </c>
      <c r="F24" t="s">
        <v>22</v>
      </c>
      <c r="G24" s="60">
        <v>1</v>
      </c>
      <c r="H24" s="61" t="str">
        <f>$B$1&amp;1</f>
        <v>H1</v>
      </c>
      <c r="I24" s="62" t="s">
        <v>21</v>
      </c>
      <c r="J24" s="61" t="str">
        <f>$B$1&amp;6</f>
        <v>H6</v>
      </c>
    </row>
    <row r="25" spans="1:10" ht="17.4">
      <c r="A25" s="47">
        <v>2</v>
      </c>
      <c r="B25" s="51" t="str">
        <f>VLOOKUP(H25,'Lista Zespołów'!$A$4:$E$75,3,FALSE)</f>
        <v>KS HALINÓW</v>
      </c>
      <c r="C25" s="52" t="s">
        <v>21</v>
      </c>
      <c r="D25" s="51" t="str">
        <f>VLOOKUP(J25,'Lista Zespołów'!$A$4:$E$75,3,FALSE)</f>
        <v>OLIMPIA WĘGRÓW 2</v>
      </c>
      <c r="F25" t="s">
        <v>22</v>
      </c>
      <c r="G25" s="60">
        <v>2</v>
      </c>
      <c r="H25" s="61" t="str">
        <f>$B$1&amp;2</f>
        <v>H2</v>
      </c>
      <c r="I25" s="62" t="s">
        <v>21</v>
      </c>
      <c r="J25" s="61" t="str">
        <f>$B$1&amp;5</f>
        <v>H5</v>
      </c>
    </row>
    <row r="26" spans="1:10" ht="17.4">
      <c r="A26" s="47">
        <v>3</v>
      </c>
      <c r="B26" s="51" t="str">
        <f>VLOOKUP(H26,'Lista Zespołów'!$A$4:$E$75,3,FALSE)</f>
        <v>BETA PIONKI</v>
      </c>
      <c r="C26" s="52" t="s">
        <v>21</v>
      </c>
      <c r="D26" s="51" t="str">
        <f>VLOOKUP(J26,'Lista Zespołów'!$A$4:$E$75,3,FALSE)</f>
        <v>KKS KOZIENICE 2</v>
      </c>
      <c r="F26" t="s">
        <v>22</v>
      </c>
      <c r="G26" s="60">
        <v>3</v>
      </c>
      <c r="H26" s="61" t="str">
        <f>$B$1&amp;3</f>
        <v>H3</v>
      </c>
      <c r="I26" s="62" t="s">
        <v>21</v>
      </c>
      <c r="J26" s="63" t="str">
        <f>$B$1&amp;4</f>
        <v>H4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WTS WARKA</v>
      </c>
      <c r="C28" s="52" t="s">
        <v>21</v>
      </c>
      <c r="D28" s="51" t="str">
        <f>VLOOKUP(J28,'Lista Zespołów'!$A$4:$E$75,3,FALSE)</f>
        <v>KKS KOZIENICE 2</v>
      </c>
      <c r="F28" t="s">
        <v>22</v>
      </c>
      <c r="G28" s="60">
        <v>4</v>
      </c>
      <c r="H28" s="61" t="str">
        <f>$B$1&amp;6</f>
        <v>H6</v>
      </c>
      <c r="I28" s="62" t="s">
        <v>21</v>
      </c>
      <c r="J28" s="61" t="str">
        <f>$B$1&amp;4</f>
        <v>H4</v>
      </c>
    </row>
    <row r="29" spans="1:10" ht="17.4">
      <c r="A29" s="47">
        <v>5</v>
      </c>
      <c r="B29" s="51" t="str">
        <f>VLOOKUP(H29,'Lista Zespołów'!$A$4:$E$75,3,FALSE)</f>
        <v>OLIMPIA WĘGRÓW 2</v>
      </c>
      <c r="C29" s="52" t="s">
        <v>21</v>
      </c>
      <c r="D29" s="51" t="str">
        <f>VLOOKUP(J29,'Lista Zespołów'!$A$4:$E$75,3,FALSE)</f>
        <v>BETA PIONKI</v>
      </c>
      <c r="F29" t="s">
        <v>22</v>
      </c>
      <c r="G29" s="60">
        <v>5</v>
      </c>
      <c r="H29" s="61" t="str">
        <f>$B$1&amp;5</f>
        <v>H5</v>
      </c>
      <c r="I29" s="62" t="s">
        <v>21</v>
      </c>
      <c r="J29" s="61" t="str">
        <f>$B$1&amp;3</f>
        <v>H3</v>
      </c>
    </row>
    <row r="30" spans="1:10" ht="17.4">
      <c r="A30" s="47">
        <v>6</v>
      </c>
      <c r="B30" s="51" t="str">
        <f>VLOOKUP(H30,'Lista Zespołów'!$A$4:$E$75,3,FALSE)</f>
        <v>MUKS KRÓTKA 3</v>
      </c>
      <c r="C30" s="52" t="s">
        <v>21</v>
      </c>
      <c r="D30" s="51" t="str">
        <f>VLOOKUP(J30,'Lista Zespołów'!$A$4:$E$75,3,FALSE)</f>
        <v>KS HALINÓW</v>
      </c>
      <c r="F30" t="s">
        <v>22</v>
      </c>
      <c r="G30" s="60">
        <v>6</v>
      </c>
      <c r="H30" s="63" t="str">
        <f>$B$1&amp;1</f>
        <v>H1</v>
      </c>
      <c r="I30" s="62" t="s">
        <v>21</v>
      </c>
      <c r="J30" s="63" t="str">
        <f>$B$1&amp;2</f>
        <v>H2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KS HALINÓW</v>
      </c>
      <c r="C32" s="52" t="s">
        <v>21</v>
      </c>
      <c r="D32" s="51" t="str">
        <f>VLOOKUP(J32,'Lista Zespołów'!$A$4:$E$75,3,FALSE)</f>
        <v>WTS WARKA</v>
      </c>
      <c r="F32" t="s">
        <v>22</v>
      </c>
      <c r="G32" s="60">
        <v>7</v>
      </c>
      <c r="H32" s="61" t="str">
        <f>$B$1&amp;2</f>
        <v>H2</v>
      </c>
      <c r="I32" s="62" t="s">
        <v>21</v>
      </c>
      <c r="J32" s="61" t="str">
        <f>$B$1&amp;6</f>
        <v>H6</v>
      </c>
    </row>
    <row r="33" spans="1:10" ht="17.4">
      <c r="A33" s="47">
        <v>8</v>
      </c>
      <c r="B33" s="51" t="str">
        <f>VLOOKUP(H33,'Lista Zespołów'!$A$4:$E$75,3,FALSE)</f>
        <v>BETA PIONKI</v>
      </c>
      <c r="C33" s="52" t="s">
        <v>21</v>
      </c>
      <c r="D33" s="51" t="str">
        <f>VLOOKUP(J33,'Lista Zespołów'!$A$4:$E$75,3,FALSE)</f>
        <v>MUKS KRÓTKA 3</v>
      </c>
      <c r="F33" t="s">
        <v>22</v>
      </c>
      <c r="G33" s="60">
        <v>8</v>
      </c>
      <c r="H33" s="61" t="str">
        <f>$B$1&amp;3</f>
        <v>H3</v>
      </c>
      <c r="I33" s="62" t="s">
        <v>21</v>
      </c>
      <c r="J33" s="61" t="str">
        <f>$B$1&amp;1</f>
        <v>H1</v>
      </c>
    </row>
    <row r="34" spans="1:10" ht="17.4">
      <c r="A34" s="47">
        <v>9</v>
      </c>
      <c r="B34" s="51" t="str">
        <f>VLOOKUP(H34,'Lista Zespołów'!$A$4:$E$75,3,FALSE)</f>
        <v>KKS KOZIENICE 2</v>
      </c>
      <c r="C34" s="52" t="s">
        <v>21</v>
      </c>
      <c r="D34" s="51" t="str">
        <f>VLOOKUP(J34,'Lista Zespołów'!$A$4:$E$75,3,FALSE)</f>
        <v>OLIMPIA WĘGRÓW 2</v>
      </c>
      <c r="F34" t="s">
        <v>22</v>
      </c>
      <c r="G34" s="60">
        <v>9</v>
      </c>
      <c r="H34" s="63" t="str">
        <f>$B$1&amp;4</f>
        <v>H4</v>
      </c>
      <c r="I34" s="62" t="s">
        <v>21</v>
      </c>
      <c r="J34" s="63" t="str">
        <f>$B$1&amp;5</f>
        <v>H5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WTS WARKA</v>
      </c>
      <c r="C36" s="52" t="s">
        <v>21</v>
      </c>
      <c r="D36" s="51" t="str">
        <f>VLOOKUP(J36,'Lista Zespołów'!$A$4:$E$75,3,FALSE)</f>
        <v>OLIMPIA WĘGRÓW 2</v>
      </c>
      <c r="F36" t="s">
        <v>22</v>
      </c>
      <c r="G36" s="60">
        <v>10</v>
      </c>
      <c r="H36" s="63" t="str">
        <f>$B$1&amp;6</f>
        <v>H6</v>
      </c>
      <c r="I36" s="62" t="s">
        <v>21</v>
      </c>
      <c r="J36" s="63" t="str">
        <f>$B$1&amp;5</f>
        <v>H5</v>
      </c>
    </row>
    <row r="37" spans="1:10" ht="17.4">
      <c r="A37" s="47">
        <v>11</v>
      </c>
      <c r="B37" s="51" t="str">
        <f>VLOOKUP(H37,'Lista Zespołów'!$A$4:$E$75,3,FALSE)</f>
        <v>MUKS KRÓTKA 3</v>
      </c>
      <c r="C37" s="52" t="s">
        <v>21</v>
      </c>
      <c r="D37" s="51" t="str">
        <f>VLOOKUP(J37,'Lista Zespołów'!$A$4:$E$75,3,FALSE)</f>
        <v>KKS KOZIENICE 2</v>
      </c>
      <c r="F37" t="s">
        <v>22</v>
      </c>
      <c r="G37" s="60">
        <v>11</v>
      </c>
      <c r="H37" s="63" t="str">
        <f>$B$1&amp;1</f>
        <v>H1</v>
      </c>
      <c r="I37" s="62" t="s">
        <v>21</v>
      </c>
      <c r="J37" s="63" t="str">
        <f>$B$1&amp;4</f>
        <v>H4</v>
      </c>
    </row>
    <row r="38" spans="1:10" ht="18">
      <c r="A38" s="47">
        <v>12</v>
      </c>
      <c r="B38" s="51" t="str">
        <f>VLOOKUP(H38,'Lista Zespołów'!$A$4:$E$75,3,FALSE)</f>
        <v>KS HALINÓW</v>
      </c>
      <c r="C38" s="54" t="s">
        <v>21</v>
      </c>
      <c r="D38" s="51" t="str">
        <f>VLOOKUP(J38,'Lista Zespołów'!$A$4:$E$75,3,FALSE)</f>
        <v>BETA PIONKI</v>
      </c>
      <c r="F38" t="s">
        <v>22</v>
      </c>
      <c r="G38" s="60">
        <v>12</v>
      </c>
      <c r="H38" s="63" t="str">
        <f>$B$1&amp;2</f>
        <v>H2</v>
      </c>
      <c r="I38" s="62" t="s">
        <v>21</v>
      </c>
      <c r="J38" s="63" t="str">
        <f>$B$1&amp;3</f>
        <v>H3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BETA PIONKI</v>
      </c>
      <c r="C40" s="52" t="s">
        <v>21</v>
      </c>
      <c r="D40" s="51" t="str">
        <f>VLOOKUP(J40,'Lista Zespołów'!$A$4:$E$75,3,FALSE)</f>
        <v>WTS WARKA</v>
      </c>
      <c r="F40" t="s">
        <v>22</v>
      </c>
      <c r="G40" s="60">
        <v>13</v>
      </c>
      <c r="H40" s="63" t="str">
        <f>$B$1&amp;3</f>
        <v>H3</v>
      </c>
      <c r="I40" s="62" t="s">
        <v>21</v>
      </c>
      <c r="J40" s="63" t="str">
        <f>$B$1&amp;6</f>
        <v>H6</v>
      </c>
    </row>
    <row r="41" spans="1:10" ht="18">
      <c r="A41" s="47">
        <v>14</v>
      </c>
      <c r="B41" s="51" t="str">
        <f>VLOOKUP(H41,'Lista Zespołów'!$A$4:$E$75,3,FALSE)</f>
        <v>KKS KOZIENICE 2</v>
      </c>
      <c r="C41" s="54" t="s">
        <v>21</v>
      </c>
      <c r="D41" s="51" t="str">
        <f>VLOOKUP(J41,'Lista Zespołów'!$A$4:$E$75,3,FALSE)</f>
        <v>KS HALINÓW</v>
      </c>
      <c r="F41" t="s">
        <v>22</v>
      </c>
      <c r="G41" s="60">
        <v>14</v>
      </c>
      <c r="H41" s="63" t="str">
        <f>$B$1&amp;4</f>
        <v>H4</v>
      </c>
      <c r="I41" s="62" t="s">
        <v>21</v>
      </c>
      <c r="J41" s="63" t="str">
        <f>$B$1&amp;2</f>
        <v>H2</v>
      </c>
    </row>
    <row r="42" spans="1:10" ht="18">
      <c r="A42" s="47">
        <v>15</v>
      </c>
      <c r="B42" s="51" t="str">
        <f>VLOOKUP(H42,'Lista Zespołów'!$A$4:$E$75,3,FALSE)</f>
        <v>OLIMPIA WĘGRÓW 2</v>
      </c>
      <c r="C42" s="56" t="s">
        <v>21</v>
      </c>
      <c r="D42" s="51" t="str">
        <f>VLOOKUP(J42,'Lista Zespołów'!$A$4:$E$75,3,FALSE)</f>
        <v>MUKS KRÓTKA 3</v>
      </c>
      <c r="F42" t="s">
        <v>22</v>
      </c>
      <c r="G42" s="60">
        <v>15</v>
      </c>
      <c r="H42" s="63" t="str">
        <f>$B$1&amp;5</f>
        <v>H5</v>
      </c>
      <c r="I42" s="62" t="s">
        <v>21</v>
      </c>
      <c r="J42" s="63" t="str">
        <f>$B$1&amp;1</f>
        <v>H1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c5bba-8dea-487f-8513-01f0f729c1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5407E56CEB4584A414277DCA4839" ma:contentTypeVersion="15" ma:contentTypeDescription="Utwórz nowy dokument." ma:contentTypeScope="" ma:versionID="0d4429e63a4f2aadce325cde4c013c0e">
  <xsd:schema xmlns:xsd="http://www.w3.org/2001/XMLSchema" xmlns:xs="http://www.w3.org/2001/XMLSchema" xmlns:p="http://schemas.microsoft.com/office/2006/metadata/properties" xmlns:ns3="04de0ce0-bcca-43ba-8140-458d65e202fb" xmlns:ns4="127c5bba-8dea-487f-8513-01f0f729c1ea" targetNamespace="http://schemas.microsoft.com/office/2006/metadata/properties" ma:root="true" ma:fieldsID="f76ef68e1b19caf03f7d227c501aea4b" ns3:_="" ns4:_="">
    <xsd:import namespace="04de0ce0-bcca-43ba-8140-458d65e202fb"/>
    <xsd:import namespace="127c5bba-8dea-487f-8513-01f0f729c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0ce0-bcca-43ba-8140-458d65e202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5bba-8dea-487f-8513-01f0f729c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5C96FD-2D77-417A-AEE3-CBCFF5759C1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4de0ce0-bcca-43ba-8140-458d65e202fb"/>
    <ds:schemaRef ds:uri="127c5bba-8dea-487f-8513-01f0f729c1e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84B7987-29E2-4E15-A626-27FC27DCFE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1E86E9-2950-49CB-9105-94B3C65D6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e0ce0-bcca-43ba-8140-458d65e202fb"/>
    <ds:schemaRef ds:uri="127c5bba-8dea-487f-8513-01f0f729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2024-03-24T16:55:12Z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0x010100CC065407E56CEB4584A414277DCA4839</vt:lpwstr>
  </property>
</Properties>
</file>